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Диск Д\АП ҲИСОБОТЛАРИ\2026 йил\"/>
    </mc:Choice>
  </mc:AlternateContent>
  <xr:revisionPtr revIDLastSave="0" documentId="13_ncr:1_{F584EEBD-ADC8-4982-B48A-92DE3D08A3D3}" xr6:coauthVersionLast="47" xr6:coauthVersionMax="47" xr10:uidLastSave="{00000000-0000-0000-0000-000000000000}"/>
  <bookViews>
    <workbookView xWindow="18915" yWindow="1140" windowWidth="19425" windowHeight="15345" activeTab="1" xr2:uid="{00000000-000D-0000-FFFF-FFFF00000000}"/>
  </bookViews>
  <sheets>
    <sheet name="1 жадвал" sheetId="5" r:id="rId1"/>
    <sheet name="2 жадвал" sheetId="7" r:id="rId2"/>
    <sheet name="3 жадвал" sheetId="6" r:id="rId3"/>
    <sheet name="4 жадвал" sheetId="4" r:id="rId4"/>
    <sheet name="5 жадвал" sheetId="2" r:id="rId5"/>
    <sheet name="6 жадвал" sheetId="8" r:id="rId6"/>
    <sheet name="7 жадвал" sheetId="3" r:id="rId7"/>
  </sheets>
  <definedNames>
    <definedName name="_xlnm.Print_Area" localSheetId="0">'1 жадвал'!$A$1:$J$18</definedName>
    <definedName name="_xlnm.Print_Area" localSheetId="1">'2 жадвал'!$A$1:$Q$41</definedName>
    <definedName name="_xlnm.Print_Area" localSheetId="2">'3 жадвал'!$A$1:$W$30</definedName>
    <definedName name="_xlnm.Print_Area" localSheetId="3">'4 жадвал'!$A$1:$AH$25</definedName>
    <definedName name="_xlnm.Print_Area" localSheetId="4">'5 жадвал'!$A$1:$T$33</definedName>
    <definedName name="_xlnm.Print_Area" localSheetId="5">'6 жадвал'!$A$1:$P$10</definedName>
    <definedName name="_xlnm.Print_Area" localSheetId="6">'7 жадвал'!$A$1:$N$13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D12" i="5"/>
  <c r="K10" i="7" l="1"/>
  <c r="K11" i="7"/>
  <c r="K12" i="7"/>
  <c r="K13" i="7"/>
  <c r="K14" i="7"/>
  <c r="K15" i="7"/>
  <c r="K16" i="7"/>
  <c r="K17" i="7"/>
  <c r="K18" i="7"/>
  <c r="K19" i="7"/>
  <c r="K20" i="7"/>
  <c r="K21" i="7"/>
  <c r="K22" i="7"/>
  <c r="K9" i="7"/>
  <c r="K8" i="7"/>
  <c r="C14" i="7" l="1"/>
  <c r="C12" i="4" s="1"/>
  <c r="D14" i="7"/>
  <c r="D12" i="4" s="1"/>
  <c r="C15" i="7"/>
  <c r="C13" i="4" s="1"/>
  <c r="D15" i="7"/>
  <c r="D13" i="4" s="1"/>
  <c r="C16" i="7"/>
  <c r="C14" i="4" s="1"/>
  <c r="D16" i="7"/>
  <c r="D14" i="4" s="1"/>
  <c r="C17" i="7"/>
  <c r="C15" i="4" s="1"/>
  <c r="D17" i="7"/>
  <c r="D15" i="4" s="1"/>
  <c r="C18" i="7"/>
  <c r="C16" i="4" s="1"/>
  <c r="D18" i="7"/>
  <c r="D16" i="4" s="1"/>
  <c r="C19" i="7"/>
  <c r="C17" i="4" s="1"/>
  <c r="D19" i="7"/>
  <c r="D17" i="4" s="1"/>
  <c r="C20" i="7"/>
  <c r="C18" i="4" s="1"/>
  <c r="D20" i="7"/>
  <c r="D18" i="4" s="1"/>
  <c r="C21" i="7"/>
  <c r="C19" i="4" s="1"/>
  <c r="D21" i="7"/>
  <c r="D19" i="4" s="1"/>
  <c r="C22" i="7"/>
  <c r="C20" i="4" s="1"/>
  <c r="D22" i="7"/>
  <c r="D20" i="4" s="1"/>
  <c r="H8" i="3" l="1"/>
  <c r="N8" i="3" s="1"/>
  <c r="G8" i="3"/>
  <c r="M8" i="3" s="1"/>
  <c r="I6" i="8"/>
  <c r="A6" i="8"/>
  <c r="F24" i="2"/>
  <c r="N25" i="2"/>
  <c r="M25" i="2"/>
  <c r="N24" i="2"/>
  <c r="M24" i="2"/>
  <c r="N23" i="2"/>
  <c r="M23" i="2"/>
  <c r="N22" i="2"/>
  <c r="M22" i="2"/>
  <c r="N21" i="2"/>
  <c r="M21" i="2"/>
  <c r="N20" i="2"/>
  <c r="M20" i="2"/>
  <c r="N19" i="2"/>
  <c r="M19" i="2"/>
  <c r="N18" i="2"/>
  <c r="M18" i="2"/>
  <c r="N17" i="2"/>
  <c r="M17" i="2"/>
  <c r="N16" i="2"/>
  <c r="M16" i="2"/>
  <c r="N15" i="2"/>
  <c r="M15" i="2"/>
  <c r="N14" i="2"/>
  <c r="M14" i="2"/>
  <c r="N13" i="2"/>
  <c r="M13" i="2"/>
  <c r="N12" i="2"/>
  <c r="M12" i="2"/>
  <c r="N11" i="2"/>
  <c r="M11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5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1" i="2"/>
  <c r="C17" i="2" l="1"/>
  <c r="C18" i="2"/>
  <c r="D25" i="2"/>
  <c r="D19" i="2"/>
  <c r="D17" i="2"/>
  <c r="D16" i="2"/>
  <c r="C25" i="2"/>
  <c r="C22" i="2"/>
  <c r="C20" i="2"/>
  <c r="C12" i="2"/>
  <c r="D13" i="2"/>
  <c r="D23" i="2"/>
  <c r="D15" i="2"/>
  <c r="D11" i="2"/>
  <c r="C24" i="2"/>
  <c r="C23" i="2"/>
  <c r="C14" i="2"/>
  <c r="D24" i="2"/>
  <c r="D22" i="2"/>
  <c r="C13" i="2"/>
  <c r="C15" i="2"/>
  <c r="C16" i="2"/>
  <c r="D14" i="2"/>
  <c r="C21" i="2"/>
  <c r="D21" i="2"/>
  <c r="D18" i="2"/>
  <c r="C19" i="2"/>
  <c r="D20" i="2"/>
  <c r="D12" i="2"/>
  <c r="C11" i="2"/>
  <c r="N24" i="6" l="1"/>
  <c r="K10" i="6"/>
  <c r="D10" i="6" s="1"/>
  <c r="K11" i="6"/>
  <c r="D11" i="6" s="1"/>
  <c r="K12" i="6"/>
  <c r="D12" i="6" s="1"/>
  <c r="K13" i="6"/>
  <c r="D13" i="6" s="1"/>
  <c r="K14" i="6"/>
  <c r="D14" i="6" s="1"/>
  <c r="K15" i="6"/>
  <c r="D15" i="6" s="1"/>
  <c r="K16" i="6"/>
  <c r="D16" i="6" s="1"/>
  <c r="K17" i="6"/>
  <c r="D17" i="6" s="1"/>
  <c r="K18" i="6"/>
  <c r="D18" i="6" s="1"/>
  <c r="K19" i="6"/>
  <c r="D19" i="6" s="1"/>
  <c r="K20" i="6"/>
  <c r="D20" i="6" s="1"/>
  <c r="K21" i="6"/>
  <c r="D21" i="6" s="1"/>
  <c r="K22" i="6"/>
  <c r="D22" i="6" s="1"/>
  <c r="K23" i="6"/>
  <c r="D23" i="6" s="1"/>
  <c r="K9" i="6"/>
  <c r="D9" i="6" s="1"/>
  <c r="H21" i="4" l="1"/>
  <c r="J21" i="4"/>
  <c r="L21" i="4"/>
  <c r="N21" i="4"/>
  <c r="P21" i="4"/>
  <c r="R21" i="4"/>
  <c r="T21" i="4"/>
  <c r="V21" i="4"/>
  <c r="X21" i="4"/>
  <c r="Z21" i="4"/>
  <c r="AB21" i="4"/>
  <c r="AD21" i="4"/>
  <c r="AF21" i="4"/>
  <c r="AH21" i="4"/>
  <c r="C10" i="6"/>
  <c r="G21" i="4" s="1"/>
  <c r="C11" i="6"/>
  <c r="I21" i="4" s="1"/>
  <c r="C12" i="6"/>
  <c r="K21" i="4" s="1"/>
  <c r="C13" i="6"/>
  <c r="M21" i="4" s="1"/>
  <c r="C14" i="6"/>
  <c r="O21" i="4" s="1"/>
  <c r="C15" i="6"/>
  <c r="Q21" i="4" s="1"/>
  <c r="C16" i="6"/>
  <c r="S21" i="4" s="1"/>
  <c r="C17" i="6"/>
  <c r="U21" i="4" s="1"/>
  <c r="C18" i="6"/>
  <c r="W21" i="4" s="1"/>
  <c r="C19" i="6"/>
  <c r="Y21" i="4" s="1"/>
  <c r="C20" i="6"/>
  <c r="AA21" i="4" s="1"/>
  <c r="C21" i="6"/>
  <c r="AC21" i="4" s="1"/>
  <c r="C22" i="6"/>
  <c r="AE21" i="4" s="1"/>
  <c r="C23" i="6"/>
  <c r="AG21" i="4" s="1"/>
  <c r="C9" i="6"/>
  <c r="E21" i="4" s="1"/>
  <c r="D8" i="7"/>
  <c r="D6" i="4" s="1"/>
  <c r="D9" i="7"/>
  <c r="D7" i="4" s="1"/>
  <c r="D10" i="7"/>
  <c r="D8" i="4" s="1"/>
  <c r="D11" i="7"/>
  <c r="D9" i="4" s="1"/>
  <c r="D12" i="7"/>
  <c r="D10" i="4" s="1"/>
  <c r="D13" i="7"/>
  <c r="D11" i="4" s="1"/>
  <c r="C9" i="7"/>
  <c r="C7" i="4" s="1"/>
  <c r="C10" i="7"/>
  <c r="C8" i="4" s="1"/>
  <c r="C11" i="7"/>
  <c r="C9" i="4" s="1"/>
  <c r="C12" i="7"/>
  <c r="C10" i="4" s="1"/>
  <c r="C13" i="7"/>
  <c r="C11" i="4" s="1"/>
  <c r="C8" i="7"/>
  <c r="C6" i="4" s="1"/>
  <c r="D7" i="5"/>
  <c r="D8" i="5"/>
  <c r="D9" i="5"/>
  <c r="D10" i="5"/>
  <c r="D11" i="5"/>
  <c r="I26" i="2" l="1"/>
  <c r="J26" i="2"/>
  <c r="K26" i="2"/>
  <c r="L26" i="2"/>
  <c r="O26" i="2"/>
  <c r="P26" i="2"/>
  <c r="Q26" i="2"/>
  <c r="R26" i="2"/>
  <c r="S26" i="2"/>
  <c r="T26" i="2"/>
  <c r="F13" i="5" l="1"/>
  <c r="L24" i="6" l="1"/>
  <c r="M24" i="6"/>
  <c r="U24" i="6"/>
  <c r="O24" i="6"/>
  <c r="Q23" i="7"/>
  <c r="H26" i="2" l="1"/>
  <c r="G26" i="2"/>
  <c r="W24" i="6"/>
  <c r="V24" i="6"/>
  <c r="T24" i="6"/>
  <c r="P23" i="7"/>
  <c r="N23" i="7"/>
  <c r="M23" i="7"/>
  <c r="L23" i="7"/>
  <c r="J23" i="7"/>
  <c r="K24" i="6" s="1"/>
  <c r="I23" i="7"/>
  <c r="H23" i="7"/>
  <c r="G23" i="7"/>
  <c r="I13" i="5" s="1"/>
  <c r="F23" i="7"/>
  <c r="E23" i="7"/>
  <c r="G13" i="5" s="1"/>
  <c r="D23" i="7"/>
  <c r="C23" i="7"/>
  <c r="C8" i="5"/>
  <c r="C9" i="5"/>
  <c r="C10" i="5"/>
  <c r="C11" i="5"/>
  <c r="C7" i="5"/>
  <c r="E13" i="5"/>
  <c r="C21" i="4" l="1"/>
  <c r="C26" i="2"/>
  <c r="C24" i="6"/>
  <c r="D21" i="4"/>
  <c r="D26" i="2"/>
  <c r="H13" i="5"/>
  <c r="I24" i="6"/>
  <c r="J13" i="5"/>
  <c r="J24" i="6"/>
  <c r="K23" i="7"/>
  <c r="C13" i="5"/>
  <c r="G24" i="6" l="1"/>
  <c r="M26" i="2" s="1"/>
  <c r="E24" i="6"/>
  <c r="E26" i="2" s="1"/>
  <c r="D13" i="5"/>
  <c r="Z13" i="6" l="1"/>
  <c r="Z14" i="6"/>
  <c r="AA23" i="6" l="1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Z9" i="6"/>
  <c r="X10" i="6" l="1"/>
  <c r="X14" i="6"/>
  <c r="X15" i="6"/>
  <c r="Z16" i="6"/>
  <c r="Z19" i="6"/>
  <c r="Z22" i="6"/>
  <c r="X23" i="6"/>
  <c r="X18" i="6" l="1"/>
  <c r="X21" i="6"/>
  <c r="X17" i="6"/>
  <c r="X13" i="6"/>
  <c r="Z15" i="6"/>
  <c r="Z23" i="6"/>
  <c r="X11" i="6"/>
  <c r="Z11" i="6"/>
  <c r="X9" i="6"/>
  <c r="Y9" i="6"/>
  <c r="X20" i="6"/>
  <c r="X12" i="6"/>
  <c r="Z18" i="6"/>
  <c r="Z21" i="6"/>
  <c r="Z17" i="6"/>
  <c r="Z20" i="6"/>
  <c r="Z12" i="6"/>
  <c r="Z10" i="6"/>
  <c r="X22" i="6"/>
  <c r="X19" i="6"/>
  <c r="X16" i="6"/>
  <c r="AC23" i="6" l="1"/>
  <c r="AD23" i="6" s="1"/>
  <c r="AC21" i="6"/>
  <c r="AC10" i="6" l="1"/>
  <c r="AC11" i="6"/>
  <c r="AD11" i="6" s="1"/>
  <c r="AC12" i="6"/>
  <c r="AD12" i="6" s="1"/>
  <c r="AC13" i="6"/>
  <c r="AD13" i="6" s="1"/>
  <c r="AC14" i="6"/>
  <c r="AC15" i="6"/>
  <c r="AD15" i="6" s="1"/>
  <c r="AC16" i="6"/>
  <c r="AD16" i="6" s="1"/>
  <c r="AC17" i="6"/>
  <c r="AD17" i="6" s="1"/>
  <c r="AC18" i="6"/>
  <c r="AC19" i="6"/>
  <c r="AD19" i="6" s="1"/>
  <c r="AC20" i="6"/>
  <c r="AD20" i="6" s="1"/>
  <c r="AD21" i="6"/>
  <c r="AC22" i="6"/>
  <c r="AC9" i="6"/>
  <c r="AD9" i="6" s="1"/>
  <c r="AD22" i="6" l="1"/>
  <c r="AD18" i="6"/>
  <c r="AD14" i="6"/>
  <c r="AD10" i="6"/>
  <c r="Y23" i="6" l="1"/>
  <c r="AC24" i="6" l="1"/>
  <c r="AD24" i="6" s="1"/>
  <c r="Y21" i="6"/>
  <c r="Y13" i="6"/>
  <c r="Y12" i="6"/>
  <c r="Y19" i="6"/>
  <c r="Y18" i="6"/>
  <c r="Y10" i="6"/>
  <c r="Y15" i="6"/>
  <c r="Y20" i="6"/>
  <c r="Y14" i="6"/>
  <c r="Y16" i="6"/>
  <c r="Y22" i="6"/>
  <c r="Y17" i="6"/>
  <c r="Y11" i="6"/>
  <c r="X24" i="6" l="1"/>
  <c r="Y24" i="6"/>
  <c r="D24" i="6"/>
  <c r="F24" i="6" s="1"/>
  <c r="F26" i="2" s="1"/>
  <c r="F21" i="4"/>
  <c r="Q24" i="6" l="1"/>
  <c r="H24" i="6"/>
  <c r="N26" i="2" s="1"/>
  <c r="S24" i="6"/>
  <c r="O23" i="7" s="1"/>
  <c r="R24" i="6"/>
  <c r="P24" i="6"/>
  <c r="Z24" i="6" l="1"/>
  <c r="AA24" i="6"/>
</calcChain>
</file>

<file path=xl/sharedStrings.xml><?xml version="1.0" encoding="utf-8"?>
<sst xmlns="http://schemas.openxmlformats.org/spreadsheetml/2006/main" count="285" uniqueCount="127">
  <si>
    <t>6+8</t>
  </si>
  <si>
    <t>9+10+11</t>
  </si>
  <si>
    <t>16+17+18+19</t>
  </si>
  <si>
    <t>1-jadval</t>
  </si>
  <si>
    <t xml:space="preserve"> Vazir  va  o‘rinbosarlari</t>
  </si>
  <si>
    <t>Jami murojaatlar</t>
  </si>
  <si>
    <t>Murojaatlar shakllari</t>
  </si>
  <si>
    <t>Yozma 
murojaatlar</t>
  </si>
  <si>
    <t>Elektron murojaatlar</t>
  </si>
  <si>
    <t xml:space="preserve">            Jami:</t>
  </si>
  <si>
    <t>Jami</t>
  </si>
  <si>
    <t xml:space="preserve">Nazoratga olinganlar    </t>
  </si>
  <si>
    <t xml:space="preserve">Takroriylar     </t>
  </si>
  <si>
    <t>Muddati buzilganlar</t>
  </si>
  <si>
    <t xml:space="preserve">Tushuntirildi    </t>
  </si>
  <si>
    <t xml:space="preserve">Rad etildi  </t>
  </si>
  <si>
    <t>Hudular nomi</t>
  </si>
  <si>
    <t>Qoraqalpog‘iston Respublikasi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</si>
  <si>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</si>
  <si>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</si>
  <si>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</si>
  <si>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</si>
  <si>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</si>
  <si>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</si>
  <si>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</si>
  <si>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</si>
  <si>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</si>
  <si>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 xml:space="preserve">Farg‘ona
</t>
  </si>
  <si>
    <t>Xorazm</t>
  </si>
  <si>
    <t>Toshkent shahar</t>
  </si>
  <si>
    <t>Boshqa hududdan</t>
  </si>
  <si>
    <t>Shu jumladan</t>
  </si>
  <si>
    <t xml:space="preserve">Murojaat etuvchilar toifasi </t>
  </si>
  <si>
    <t>Vazirlar Mahkamasidan kelgan</t>
  </si>
  <si>
    <t xml:space="preserve">Og‘zaki murojaatlar </t>
  </si>
  <si>
    <t>Vazirlik   apparatida ko‘rilgan</t>
  </si>
  <si>
    <t xml:space="preserve">Hududiy idoralarga yuborilgan </t>
  </si>
  <si>
    <t>ko‘rib chiqil moqda</t>
  </si>
  <si>
    <t>Rahbarlarning</t>
  </si>
  <si>
    <t>ishonch telefoni</t>
  </si>
  <si>
    <t>shaxsiy qabuli</t>
  </si>
  <si>
    <t>sayyor qabuli</t>
  </si>
  <si>
    <t>2-jadval</t>
  </si>
  <si>
    <t>Jami:</t>
  </si>
  <si>
    <t>Qoraqalpo-g‘iston Respublikasi</t>
  </si>
  <si>
    <t>Farg‘ona</t>
  </si>
  <si>
    <t xml:space="preserve"> Jismoniy shaxslar bo‘yicha</t>
  </si>
  <si>
    <t>Yuridik shaxslar bo‘yicha</t>
  </si>
  <si>
    <t>Murojaatlar soni</t>
  </si>
  <si>
    <t>Ariza</t>
  </si>
  <si>
    <t>Shikoyat</t>
  </si>
  <si>
    <t>Taklif</t>
  </si>
  <si>
    <t>6-jadval</t>
  </si>
  <si>
    <t>Xalq qabulxonasi orqali kelib tushgan murojaatlar</t>
  </si>
  <si>
    <t xml:space="preserve">Muddati buzilgan </t>
  </si>
  <si>
    <t xml:space="preserve">Virtual qabulxonasi orqali kelib tushgan murojaatlar </t>
  </si>
  <si>
    <t xml:space="preserve">Qanoatlan-tirilgan </t>
  </si>
  <si>
    <t xml:space="preserve"> Tushuntirish berilgan </t>
  </si>
  <si>
    <t xml:space="preserve"> Tegishliligi bo‘yicha yuborilgan </t>
  </si>
  <si>
    <t xml:space="preserve"> Rad etilgan </t>
  </si>
  <si>
    <t xml:space="preserve">Ko‘rib chiqil- moqda </t>
  </si>
  <si>
    <t>7-jadval</t>
  </si>
  <si>
    <t>Javobgarlik turlari</t>
  </si>
  <si>
    <t>Intizomiy javobgarlik</t>
  </si>
  <si>
    <t>Jinoiy javobgarlik</t>
  </si>
  <si>
    <t>Jarima</t>
  </si>
  <si>
    <t xml:space="preserve">Xayfsan </t>
  </si>
  <si>
    <t>Lavozimidan 
ozod etish</t>
  </si>
  <si>
    <t>Murojaatda ko‘tarilgan masalalar</t>
  </si>
  <si>
    <t>3-jadval</t>
  </si>
  <si>
    <t>T/r</t>
  </si>
  <si>
    <t>4-jadval</t>
  </si>
  <si>
    <t>5-jadval</t>
  </si>
  <si>
    <t xml:space="preserve"> Ko‘rmasdan qoldirilgan yoki anonim deb topilgan </t>
  </si>
  <si>
    <t xml:space="preserve">          Jami:</t>
  </si>
  <si>
    <t xml:space="preserve">              Jami:</t>
  </si>
  <si>
    <t>Ma’muriy javobgarlik</t>
  </si>
  <si>
    <t>Tegishli idoralar va hokimiyatlarga yuborilgan</t>
  </si>
  <si>
    <t>Toshkent</t>
  </si>
  <si>
    <t xml:space="preserve">Toshkent </t>
  </si>
  <si>
    <r>
      <t>Shaxsiy va sayyor qabullar 
(o</t>
    </r>
    <r>
      <rPr>
        <b/>
        <i/>
        <sz val="16"/>
        <rFont val="Times New Roman"/>
        <family val="1"/>
        <charset val="204"/>
      </rPr>
      <t>g‘zaki murojaatlar</t>
    </r>
    <r>
      <rPr>
        <b/>
        <sz val="16"/>
        <rFont val="Times New Roman"/>
        <family val="1"/>
        <charset val="204"/>
      </rPr>
      <t>)</t>
    </r>
  </si>
  <si>
    <t>Jumladan</t>
  </si>
  <si>
    <t xml:space="preserve">Choralar
ko‘rildi        </t>
  </si>
  <si>
    <t xml:space="preserve">Ko‘rib 
chiqilmoqda       </t>
  </si>
  <si>
    <t>Elektron
murojaatlar</t>
  </si>
  <si>
    <t>Elektron 
murojaatlar</t>
  </si>
  <si>
    <t>Jami 
murojaatlar</t>
  </si>
  <si>
    <r>
      <t xml:space="preserve">Og‘zaki murojaatlar 
</t>
    </r>
    <r>
      <rPr>
        <i/>
        <sz val="16"/>
        <rFont val="Times New Roman"/>
        <family val="1"/>
        <charset val="204"/>
      </rPr>
      <t xml:space="preserve">(shaxsiy qabul, 
sayyor qabul, mas’ul xodimlar qabuli va ishonch telefon)  </t>
    </r>
  </si>
  <si>
    <t>mas’ul xodim-larning qabuli</t>
  </si>
  <si>
    <t>Yuridik
shaxslar</t>
  </si>
  <si>
    <t>Jismoniy
shaxslar</t>
  </si>
  <si>
    <t>Yozma
murojaatlar</t>
  </si>
  <si>
    <t xml:space="preserve"> O‘tkazilgan sayyor 
qabullar soni</t>
  </si>
  <si>
    <t>Toshkent
shahar</t>
  </si>
  <si>
    <t>Boshqa
hududdan</t>
  </si>
  <si>
    <t>2025-y</t>
  </si>
  <si>
    <t xml:space="preserve">2025-yil bo‘yicha murojaatlarni ko‘rib chiqish holatlari     </t>
  </si>
  <si>
    <t>Narzullayev Z.G‘. - Boshqaruv raisi</t>
  </si>
  <si>
    <t>Raxmetov X.N. - Boshqaruv raisining birinchi o‘rinbosari</t>
  </si>
  <si>
    <t>Kadirov Sh.T. - Bosh muhandis</t>
  </si>
  <si>
    <t>Kamildjanov A.A. - Boshqaruv raisi o‘rinbosari</t>
  </si>
  <si>
    <t>Rizayev E.A. - Boshqaruv raisi o‘rinbosari</t>
  </si>
  <si>
    <t>Yusupov J.Z. - Boshqaruv raisi o‘rinbosari</t>
  </si>
  <si>
    <t>Yo‘lovchi tashish masalalari</t>
  </si>
  <si>
    <t>Yuk tashish masalalari</t>
  </si>
  <si>
    <t>Konteyner xizmati masalalari</t>
  </si>
  <si>
    <t>Yo‘l xo‘jaligi masalalari</t>
  </si>
  <si>
    <t>Ishga joylashtirish va qayta tiklash masalalari</t>
  </si>
  <si>
    <t>Noqonuniy xatti-harakatlar to‘g‘risida</t>
  </si>
  <si>
    <t>O‘qish masalalari</t>
  </si>
  <si>
    <t>Oylik maosh va nafaqa pullari masalalari</t>
  </si>
  <si>
    <t>Uy-joy masalalari</t>
  </si>
  <si>
    <t>Moddiy yordam masalalari</t>
  </si>
  <si>
    <t>Ijtimoiy va sog‘liqni saqlash masalalari</t>
  </si>
  <si>
    <t>Metropoliten masalalari</t>
  </si>
  <si>
    <t>Ko‘mir masalalari</t>
  </si>
  <si>
    <t>Minnatdorchilik</t>
  </si>
  <si>
    <t>Turli masalalar</t>
  </si>
  <si>
    <r>
      <t>2025 va 2026</t>
    </r>
    <r>
      <rPr>
        <sz val="16"/>
        <rFont val="Times New Roman"/>
        <family val="1"/>
        <charset val="204"/>
      </rPr>
      <t>-</t>
    </r>
    <r>
      <rPr>
        <b/>
        <sz val="16"/>
        <rFont val="Times New Roman"/>
        <family val="1"/>
        <charset val="204"/>
      </rPr>
      <t xml:space="preserve">yillar 1-yarim yillikda </t>
    </r>
    <r>
      <rPr>
        <b/>
        <sz val="16"/>
        <color theme="1"/>
        <rFont val="Times New Roman"/>
        <family val="1"/>
        <charset val="204"/>
      </rPr>
      <t xml:space="preserve">"O‘zbekiston  temir yo'llari" AJ </t>
    </r>
    <r>
      <rPr>
        <b/>
        <sz val="16"/>
        <rFont val="Times New Roman"/>
        <family val="1"/>
        <charset val="204"/>
      </rPr>
      <t xml:space="preserve"> rahbariyati tomonidan qabul qilingan jismoniy va yuridik shaxslar vakillarining ko‘rib chiqilgan murojaatlari to‘g‘risida ma’lumot</t>
    </r>
  </si>
  <si>
    <t>2026-y</t>
  </si>
  <si>
    <r>
      <t>2025 va  2026</t>
    </r>
    <r>
      <rPr>
        <sz val="16"/>
        <rFont val="Times New Roman"/>
        <family val="1"/>
        <charset val="204"/>
      </rPr>
      <t>-</t>
    </r>
    <r>
      <rPr>
        <b/>
        <sz val="16"/>
        <rFont val="Times New Roman"/>
        <family val="1"/>
        <charset val="204"/>
      </rPr>
      <t>yillar  1-yarim yillikda</t>
    </r>
    <r>
      <rPr>
        <b/>
        <sz val="16"/>
        <color theme="1"/>
        <rFont val="Times New Roman"/>
        <family val="1"/>
        <charset val="204"/>
      </rPr>
      <t xml:space="preserve"> "O‘zbekiston  temir yo'llari" AJ ga</t>
    </r>
    <r>
      <rPr>
        <b/>
        <sz val="16"/>
        <rFont val="Times New Roman"/>
        <family val="1"/>
        <charset val="204"/>
      </rPr>
      <t xml:space="preserve"> jismoniy va yuridik shaxslardan 
tushgan va nazoratga olingan murojaatlarni ko‘rib chiqish natijalari to‘g‘risida ma’lumot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</si>
  <si>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2025 va 2026-yillar 1-yarim yillikda </t>
    </r>
    <r>
      <rPr>
        <b/>
        <sz val="16"/>
        <color rgb="FFFF0000"/>
        <rFont val="Times New Roman"/>
        <family val="1"/>
        <charset val="204"/>
      </rPr>
      <t>"O‘zbekiston  temir yo'llari" AJ ga</t>
    </r>
    <r>
      <rPr>
        <b/>
        <sz val="16"/>
        <rFont val="Times New Roman"/>
        <family val="1"/>
        <charset val="204"/>
      </rPr>
      <t xml:space="preserve"> jismoniy va yuridik shaxslardan kelib tushgan                   
murojaatlarning hududlar bo‘yicha taqqoslama tahlili to‘g‘risida ma’lumot </t>
    </r>
  </si>
  <si>
    <t>2026-yilda kelib tushgan murojaatlar bo‘yicha</t>
  </si>
  <si>
    <r>
      <t xml:space="preserve">2025 va 2026 yillar 1-yarim yillikda </t>
    </r>
    <r>
      <rPr>
        <b/>
        <sz val="16"/>
        <color rgb="FFFF0000"/>
        <rFont val="Times New Roman"/>
        <family val="1"/>
        <charset val="204"/>
      </rPr>
      <t>"O‘zbekiston  temir yo'llari" AJga</t>
    </r>
    <r>
      <rPr>
        <b/>
        <sz val="16"/>
        <rFont val="Times New Roman"/>
        <family val="1"/>
        <charset val="204"/>
      </rPr>
      <t xml:space="preserve"> jismoniy va yuridik shaxslardan kelib tushgan murojaatlarning 
masalalar va hududlar kesimi bo‘yicha taqqoslama tahlili to‘g‘risida ma’lumot             </t>
    </r>
  </si>
  <si>
    <r>
      <t xml:space="preserve">2025 va 2026-yillar 1-yarim yillikda </t>
    </r>
    <r>
      <rPr>
        <b/>
        <sz val="16"/>
        <color rgb="FFFF0000"/>
        <rFont val="Times New Roman"/>
        <family val="1"/>
        <charset val="204"/>
      </rPr>
      <t>"O‘zbekiston  temir yo'llari" AJ ga</t>
    </r>
    <r>
      <rPr>
        <b/>
        <sz val="16"/>
        <rFont val="Times New Roman"/>
        <family val="1"/>
        <charset val="204"/>
      </rPr>
      <t xml:space="preserve"> jismoniy va yuridik shaxslardan kelib tushgan 
murojaatlarni turlari bo‘yicha taqqoslama tahlili to‘g‘risida ma’lumot</t>
    </r>
  </si>
  <si>
    <r>
      <t xml:space="preserve">2026-yil 1-yarim yillikda </t>
    </r>
    <r>
      <rPr>
        <b/>
        <sz val="16"/>
        <color rgb="FFFF0000"/>
        <rFont val="Times New Roman"/>
        <family val="1"/>
        <charset val="204"/>
      </rPr>
      <t>"O‘zbekiston  temir yo'llari" AJga</t>
    </r>
    <r>
      <rPr>
        <b/>
        <sz val="16"/>
        <rFont val="Times New Roman"/>
        <family val="1"/>
        <charset val="204"/>
      </rPr>
      <t xml:space="preserve"> jismoniy va yuridik shaxslardan 
O‘zbekiston Respublikasi Prezidentining Virtual qabulxonasi orqali kelib tushgan murojaatlar to‘g‘risida ma’lumot</t>
    </r>
  </si>
  <si>
    <r>
      <t xml:space="preserve">2025 va 2026-yillar 1-yarim yillikda </t>
    </r>
    <r>
      <rPr>
        <b/>
        <sz val="16"/>
        <color rgb="FFFF0000"/>
        <rFont val="Times New Roman"/>
        <family val="1"/>
        <charset val="204"/>
      </rPr>
      <t>"O‘zbekiston  temir yo'llari" AJ gi</t>
    </r>
    <r>
      <rPr>
        <b/>
        <sz val="16"/>
        <rFont val="Times New Roman"/>
        <family val="1"/>
        <charset val="204"/>
      </rPr>
      <t xml:space="preserve"> jismoniy va yuridik 
shaxslarning murojaatlarini ko‘rib chiqishda rahbar va mas’ul xodimlar tomonidan kamchiliklar va qonunbuzarliklarga yo‘l qo‘yilganligi uchun javobgarlikka tortilganlik to‘g‘risida ma’lumot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</si>
</sst>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22"/>
      <color rgb="FF000000"/>
      <name val="Times"/>
      <family val="1"/>
    </font>
    <font>
      <b/>
      <i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sz val="16"/>
      <name val="Arial"/>
      <family val="2"/>
      <charset val="204"/>
    </font>
    <font>
      <sz val="16"/>
      <color rgb="FF000000"/>
      <name val="Times"/>
      <family val="1"/>
    </font>
    <font>
      <sz val="12"/>
      <color indexed="8"/>
      <name val="Times New Roman"/>
      <family val="1"/>
      <charset val="204"/>
    </font>
    <font>
      <sz val="14"/>
      <name val="Calibri"/>
      <family val="2"/>
    </font>
    <font>
      <sz val="16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0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1"/>
    <xf numFmtId="0" fontId="7" fillId="0" borderId="1"/>
  </cellStyleXfs>
  <cellXfs count="182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left" vertical="center"/>
    </xf>
    <xf numFmtId="0" fontId="11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5" fillId="2" borderId="36" xfId="0" applyFont="1" applyFill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1" fontId="4" fillId="0" borderId="0" xfId="0" applyNumberFormat="1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5" fillId="2" borderId="4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16" fillId="2" borderId="44" xfId="2" applyFont="1" applyFill="1" applyBorder="1" applyAlignment="1">
      <alignment horizontal="center" vertical="center" wrapText="1"/>
    </xf>
    <xf numFmtId="0" fontId="16" fillId="0" borderId="45" xfId="2" applyFont="1" applyBorder="1" applyAlignment="1" applyProtection="1">
      <alignment horizontal="center" vertical="center" wrapText="1"/>
      <protection locked="0"/>
    </xf>
    <xf numFmtId="0" fontId="16" fillId="2" borderId="45" xfId="2" applyFont="1" applyFill="1" applyBorder="1" applyAlignment="1">
      <alignment horizontal="center" vertical="center" wrapText="1"/>
    </xf>
    <xf numFmtId="0" fontId="16" fillId="0" borderId="48" xfId="2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2" borderId="45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14" fillId="0" borderId="8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Protection="1">
      <protection locked="0"/>
    </xf>
    <xf numFmtId="1" fontId="4" fillId="0" borderId="1" xfId="0" applyNumberFormat="1" applyFont="1" applyBorder="1" applyProtection="1">
      <protection locked="0"/>
    </xf>
    <xf numFmtId="0" fontId="5" fillId="2" borderId="48" xfId="0" applyFont="1" applyFill="1" applyBorder="1" applyAlignment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7" fillId="3" borderId="54" xfId="0" applyFont="1" applyFill="1" applyBorder="1" applyAlignment="1" applyProtection="1">
      <alignment horizontal="center" vertical="center" wrapText="1" shrinkToFi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textRotation="90" wrapText="1"/>
      <protection locked="0"/>
    </xf>
    <xf numFmtId="0" fontId="5" fillId="0" borderId="8" xfId="0" applyFont="1" applyBorder="1" applyAlignment="1" applyProtection="1">
      <alignment horizontal="center" vertical="center" textRotation="90" wrapText="1"/>
      <protection locked="0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0" fontId="5" fillId="2" borderId="51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textRotation="90" wrapText="1"/>
      <protection locked="0"/>
    </xf>
    <xf numFmtId="0" fontId="5" fillId="0" borderId="28" xfId="0" applyFont="1" applyBorder="1" applyAlignment="1" applyProtection="1">
      <alignment horizontal="center" vertical="center" textRotation="90" wrapText="1"/>
      <protection locked="0"/>
    </xf>
    <xf numFmtId="0" fontId="5" fillId="0" borderId="2" xfId="0" applyFont="1" applyBorder="1" applyAlignment="1" applyProtection="1">
      <alignment horizontal="center" vertical="center" textRotation="90"/>
      <protection locked="0"/>
    </xf>
    <xf numFmtId="0" fontId="5" fillId="0" borderId="8" xfId="0" applyFont="1" applyBorder="1" applyAlignment="1" applyProtection="1">
      <alignment horizontal="center" vertical="center" textRotation="90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2" borderId="44" xfId="0" applyFont="1" applyFill="1" applyBorder="1" applyAlignment="1" applyProtection="1">
      <alignment horizontal="center" vertical="center"/>
      <protection locked="0"/>
    </xf>
    <xf numFmtId="0" fontId="5" fillId="2" borderId="45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right" vertical="center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00CC00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CC00"/>
    <pageSetUpPr fitToPage="1"/>
  </sheetPr>
  <dimension ref="A1:J18"/>
  <sheetViews>
    <sheetView view="pageBreakPreview" topLeftCell="A4" zoomScaleNormal="100" zoomScaleSheetLayoutView="100" workbookViewId="0">
      <selection activeCell="F24" sqref="F24"/>
    </sheetView>
  </sheetViews>
  <sheetFormatPr defaultColWidth="11.42578125" defaultRowHeight="18.75" x14ac:dyDescent="0.3"/>
  <cols>
    <col min="1" max="1" width="8.42578125" style="1" customWidth="1"/>
    <col min="2" max="2" width="57.7109375" style="1" customWidth="1"/>
    <col min="3" max="10" width="14.140625" style="1" customWidth="1"/>
    <col min="11" max="16384" width="11.42578125" style="1"/>
  </cols>
  <sheetData>
    <row r="1" spans="1:10" ht="59.25" customHeight="1" x14ac:dyDescent="0.3">
      <c r="A1" s="133" t="s">
        <v>118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ht="21" thickBot="1" x14ac:dyDescent="0.35">
      <c r="A2" s="7"/>
      <c r="B2" s="7"/>
      <c r="C2" s="7"/>
      <c r="D2" s="7"/>
      <c r="E2" s="7"/>
      <c r="F2" s="7"/>
      <c r="G2" s="7"/>
      <c r="H2" s="7"/>
      <c r="I2" s="132" t="s">
        <v>3</v>
      </c>
      <c r="J2" s="132"/>
    </row>
    <row r="3" spans="1:10" ht="26.25" customHeight="1" x14ac:dyDescent="0.3">
      <c r="A3" s="141" t="s">
        <v>70</v>
      </c>
      <c r="B3" s="136" t="s">
        <v>4</v>
      </c>
      <c r="C3" s="134" t="s">
        <v>5</v>
      </c>
      <c r="D3" s="134"/>
      <c r="E3" s="136" t="s">
        <v>6</v>
      </c>
      <c r="F3" s="136"/>
      <c r="G3" s="136"/>
      <c r="H3" s="136"/>
      <c r="I3" s="136"/>
      <c r="J3" s="137"/>
    </row>
    <row r="4" spans="1:10" ht="94.5" customHeight="1" x14ac:dyDescent="0.3">
      <c r="A4" s="142"/>
      <c r="B4" s="139"/>
      <c r="C4" s="135"/>
      <c r="D4" s="135"/>
      <c r="E4" s="135" t="s">
        <v>80</v>
      </c>
      <c r="F4" s="135"/>
      <c r="G4" s="135" t="s">
        <v>7</v>
      </c>
      <c r="H4" s="135"/>
      <c r="I4" s="135" t="s">
        <v>85</v>
      </c>
      <c r="J4" s="138"/>
    </row>
    <row r="5" spans="1:10" ht="22.5" customHeight="1" thickBot="1" x14ac:dyDescent="0.35">
      <c r="A5" s="143"/>
      <c r="B5" s="140"/>
      <c r="C5" s="19" t="s">
        <v>95</v>
      </c>
      <c r="D5" s="19" t="s">
        <v>119</v>
      </c>
      <c r="E5" s="19" t="s">
        <v>95</v>
      </c>
      <c r="F5" s="19" t="s">
        <v>119</v>
      </c>
      <c r="G5" s="19" t="s">
        <v>95</v>
      </c>
      <c r="H5" s="19" t="s">
        <v>119</v>
      </c>
      <c r="I5" s="19" t="s">
        <v>95</v>
      </c>
      <c r="J5" s="20" t="s">
        <v>119</v>
      </c>
    </row>
    <row r="6" spans="1:10" ht="23.25" customHeight="1" thickBot="1" x14ac:dyDescent="0.35">
      <c r="A6" s="21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3">
        <v>10</v>
      </c>
    </row>
    <row r="7" spans="1:10" ht="23.25" customHeight="1" x14ac:dyDescent="0.3">
      <c r="A7" s="24">
        <v>1</v>
      </c>
      <c r="B7" s="31" t="s">
        <v>97</v>
      </c>
      <c r="C7" s="25">
        <f t="shared" ref="C7:D12" si="0">E7+G7+I7</f>
        <v>279</v>
      </c>
      <c r="D7" s="25">
        <f t="shared" si="0"/>
        <v>359</v>
      </c>
      <c r="E7" s="26">
        <v>29</v>
      </c>
      <c r="F7" s="26">
        <v>53</v>
      </c>
      <c r="G7" s="26">
        <v>98</v>
      </c>
      <c r="H7" s="26">
        <v>101</v>
      </c>
      <c r="I7" s="27">
        <v>152</v>
      </c>
      <c r="J7" s="27">
        <v>205</v>
      </c>
    </row>
    <row r="8" spans="1:10" ht="45" customHeight="1" x14ac:dyDescent="0.3">
      <c r="A8" s="28">
        <v>2</v>
      </c>
      <c r="B8" s="15" t="s">
        <v>98</v>
      </c>
      <c r="C8" s="11">
        <f t="shared" si="0"/>
        <v>224</v>
      </c>
      <c r="D8" s="11">
        <f t="shared" si="0"/>
        <v>216</v>
      </c>
      <c r="E8" s="10">
        <v>58</v>
      </c>
      <c r="F8" s="10">
        <v>39</v>
      </c>
      <c r="G8" s="10">
        <v>63</v>
      </c>
      <c r="H8" s="10">
        <v>23</v>
      </c>
      <c r="I8" s="29">
        <v>103</v>
      </c>
      <c r="J8" s="29">
        <v>154</v>
      </c>
    </row>
    <row r="9" spans="1:10" ht="23.25" customHeight="1" x14ac:dyDescent="0.3">
      <c r="A9" s="28">
        <v>3</v>
      </c>
      <c r="B9" s="119" t="s">
        <v>99</v>
      </c>
      <c r="C9" s="11">
        <f t="shared" si="0"/>
        <v>174</v>
      </c>
      <c r="D9" s="11">
        <f t="shared" si="0"/>
        <v>249</v>
      </c>
      <c r="E9" s="10">
        <v>32</v>
      </c>
      <c r="F9" s="10">
        <v>65</v>
      </c>
      <c r="G9" s="10">
        <v>55</v>
      </c>
      <c r="H9" s="10">
        <v>31</v>
      </c>
      <c r="I9" s="29">
        <v>87</v>
      </c>
      <c r="J9" s="29">
        <v>153</v>
      </c>
    </row>
    <row r="10" spans="1:10" ht="45" customHeight="1" x14ac:dyDescent="0.3">
      <c r="A10" s="28">
        <v>4</v>
      </c>
      <c r="B10" s="15" t="s">
        <v>100</v>
      </c>
      <c r="C10" s="11">
        <f t="shared" si="0"/>
        <v>206</v>
      </c>
      <c r="D10" s="11">
        <f t="shared" si="0"/>
        <v>217</v>
      </c>
      <c r="E10" s="10">
        <v>40</v>
      </c>
      <c r="F10" s="10">
        <v>54</v>
      </c>
      <c r="G10" s="10">
        <v>62</v>
      </c>
      <c r="H10" s="10">
        <v>19</v>
      </c>
      <c r="I10" s="29">
        <v>104</v>
      </c>
      <c r="J10" s="29">
        <v>144</v>
      </c>
    </row>
    <row r="11" spans="1:10" ht="23.25" customHeight="1" x14ac:dyDescent="0.3">
      <c r="A11" s="28">
        <v>5</v>
      </c>
      <c r="B11" s="15" t="s">
        <v>101</v>
      </c>
      <c r="C11" s="11">
        <f t="shared" si="0"/>
        <v>148</v>
      </c>
      <c r="D11" s="11">
        <f t="shared" si="0"/>
        <v>154</v>
      </c>
      <c r="E11" s="10">
        <v>30</v>
      </c>
      <c r="F11" s="10">
        <v>28</v>
      </c>
      <c r="G11" s="10">
        <v>41</v>
      </c>
      <c r="H11" s="10">
        <v>13</v>
      </c>
      <c r="I11" s="29">
        <v>77</v>
      </c>
      <c r="J11" s="29">
        <v>113</v>
      </c>
    </row>
    <row r="12" spans="1:10" ht="45" customHeight="1" thickBot="1" x14ac:dyDescent="0.35">
      <c r="A12" s="28">
        <v>6</v>
      </c>
      <c r="B12" s="123" t="s">
        <v>102</v>
      </c>
      <c r="C12" s="11">
        <f t="shared" si="0"/>
        <v>277</v>
      </c>
      <c r="D12" s="11">
        <f t="shared" si="0"/>
        <v>236</v>
      </c>
      <c r="E12" s="10">
        <v>19</v>
      </c>
      <c r="F12" s="10">
        <v>57</v>
      </c>
      <c r="G12" s="10">
        <v>82</v>
      </c>
      <c r="H12" s="10">
        <v>27</v>
      </c>
      <c r="I12" s="29">
        <v>176</v>
      </c>
      <c r="J12" s="29">
        <v>152</v>
      </c>
    </row>
    <row r="13" spans="1:10" s="2" customFormat="1" ht="30" customHeight="1" thickBot="1" x14ac:dyDescent="0.25">
      <c r="A13" s="130" t="s">
        <v>74</v>
      </c>
      <c r="B13" s="131"/>
      <c r="C13" s="12">
        <f>SUM(C7:C12)</f>
        <v>1308</v>
      </c>
      <c r="D13" s="12">
        <f>SUM(D7:D12)</f>
        <v>1431</v>
      </c>
      <c r="E13" s="12">
        <f>SUM(E7:E12)</f>
        <v>208</v>
      </c>
      <c r="F13" s="12">
        <f>SUM(F7:F12)</f>
        <v>296</v>
      </c>
      <c r="G13" s="12">
        <f>IF(SUM(G7:G12)='2 жадвал'!E23,SUM(G7:G12),"ХАТО")</f>
        <v>401</v>
      </c>
      <c r="H13" s="12">
        <f>IF(SUM(H7:H12)='2 жадвал'!F23,SUM(H7:H12),"ХАТО")</f>
        <v>214</v>
      </c>
      <c r="I13" s="12">
        <f>IF(SUM(I7:I12)='2 жадвал'!G23,SUM(I7:I12),"ХАТО")</f>
        <v>699</v>
      </c>
      <c r="J13" s="13">
        <f>IF(SUM(J7:J12)='2 жадвал'!H23,SUM(J7:J12),"ХАТО")</f>
        <v>921</v>
      </c>
    </row>
    <row r="14" spans="1:10" x14ac:dyDescent="0.3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7" spans="2:10" s="2" customFormat="1" ht="24" customHeight="1" x14ac:dyDescent="0.2">
      <c r="B17" s="14"/>
    </row>
    <row r="18" spans="2:10" x14ac:dyDescent="0.3">
      <c r="C18" s="4"/>
      <c r="D18" s="4"/>
      <c r="E18" s="4"/>
      <c r="F18" s="4"/>
      <c r="G18" s="4"/>
      <c r="H18" s="4"/>
      <c r="I18" s="4"/>
      <c r="J18" s="4"/>
    </row>
  </sheetData>
  <sheetProtection algorithmName="SHA-512" hashValue="gzLP1/aqzFbtX7d39RidM0N8bXavG/dUdFXi9+ZJV7pH+MZSY5TY1jZ2pUTEZW5lSJTG72Jr3lohDG2pOBaVXQ==" saltValue="KM1tItIwghZRH1YfQl0Whg==" spinCount="100000" sheet="1" formatCells="0" formatColumns="0" formatRows="0" insertColumns="0" insertHyperlinks="0" deleteColumns="0"/>
  <mergeCells count="10">
    <mergeCell ref="A13:B13"/>
    <mergeCell ref="I2:J2"/>
    <mergeCell ref="A1:J1"/>
    <mergeCell ref="C3:D4"/>
    <mergeCell ref="E3:J3"/>
    <mergeCell ref="E4:F4"/>
    <mergeCell ref="G4:H4"/>
    <mergeCell ref="I4:J4"/>
    <mergeCell ref="B3:B5"/>
    <mergeCell ref="A3:A5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CC00"/>
    <pageSetUpPr fitToPage="1"/>
  </sheetPr>
  <dimension ref="A1:Q42"/>
  <sheetViews>
    <sheetView tabSelected="1" view="pageBreakPreview" topLeftCell="D10" zoomScale="89" zoomScaleNormal="85" zoomScaleSheetLayoutView="89" workbookViewId="0">
      <selection activeCell="L13" sqref="L13"/>
    </sheetView>
  </sheetViews>
  <sheetFormatPr defaultColWidth="9.140625" defaultRowHeight="20.25" x14ac:dyDescent="0.2"/>
  <cols>
    <col min="1" max="1" width="6" style="5" customWidth="1"/>
    <col min="2" max="2" width="50.140625" style="5" customWidth="1"/>
    <col min="3" max="17" width="14.28515625" style="5" customWidth="1"/>
    <col min="18" max="16384" width="9.140625" style="5"/>
  </cols>
  <sheetData>
    <row r="1" spans="1:17" ht="71.25" customHeight="1" x14ac:dyDescent="0.2">
      <c r="A1" s="133" t="s">
        <v>120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25.5" customHeight="1" thickBo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32" t="s">
        <v>42</v>
      </c>
      <c r="Q2" s="132"/>
    </row>
    <row r="3" spans="1:17" ht="30.75" customHeight="1" x14ac:dyDescent="0.2">
      <c r="A3" s="150" t="s">
        <v>70</v>
      </c>
      <c r="B3" s="153" t="s">
        <v>68</v>
      </c>
      <c r="C3" s="156" t="s">
        <v>86</v>
      </c>
      <c r="D3" s="157"/>
      <c r="E3" s="136" t="s">
        <v>6</v>
      </c>
      <c r="F3" s="136"/>
      <c r="G3" s="136"/>
      <c r="H3" s="136"/>
      <c r="I3" s="136"/>
      <c r="J3" s="136"/>
      <c r="K3" s="136" t="s">
        <v>96</v>
      </c>
      <c r="L3" s="136"/>
      <c r="M3" s="136"/>
      <c r="N3" s="136"/>
      <c r="O3" s="136"/>
      <c r="P3" s="136"/>
      <c r="Q3" s="137"/>
    </row>
    <row r="4" spans="1:17" ht="51" customHeight="1" x14ac:dyDescent="0.2">
      <c r="A4" s="151"/>
      <c r="B4" s="154"/>
      <c r="C4" s="158"/>
      <c r="D4" s="159"/>
      <c r="E4" s="135" t="s">
        <v>7</v>
      </c>
      <c r="F4" s="135"/>
      <c r="G4" s="135" t="s">
        <v>84</v>
      </c>
      <c r="H4" s="135"/>
      <c r="I4" s="135" t="s">
        <v>87</v>
      </c>
      <c r="J4" s="135"/>
      <c r="K4" s="146" t="s">
        <v>11</v>
      </c>
      <c r="L4" s="139" t="s">
        <v>81</v>
      </c>
      <c r="M4" s="139"/>
      <c r="N4" s="139"/>
      <c r="O4" s="139"/>
      <c r="P4" s="146" t="s">
        <v>12</v>
      </c>
      <c r="Q4" s="162" t="s">
        <v>13</v>
      </c>
    </row>
    <row r="5" spans="1:17" ht="88.5" customHeight="1" x14ac:dyDescent="0.2">
      <c r="A5" s="151"/>
      <c r="B5" s="154"/>
      <c r="C5" s="160"/>
      <c r="D5" s="161"/>
      <c r="E5" s="135"/>
      <c r="F5" s="135"/>
      <c r="G5" s="135"/>
      <c r="H5" s="135"/>
      <c r="I5" s="135"/>
      <c r="J5" s="135"/>
      <c r="K5" s="146"/>
      <c r="L5" s="146" t="s">
        <v>82</v>
      </c>
      <c r="M5" s="146" t="s">
        <v>14</v>
      </c>
      <c r="N5" s="164" t="s">
        <v>15</v>
      </c>
      <c r="O5" s="146" t="s">
        <v>83</v>
      </c>
      <c r="P5" s="146"/>
      <c r="Q5" s="162"/>
    </row>
    <row r="6" spans="1:17" ht="38.25" customHeight="1" thickBot="1" x14ac:dyDescent="0.25">
      <c r="A6" s="152"/>
      <c r="B6" s="155"/>
      <c r="C6" s="19" t="s">
        <v>95</v>
      </c>
      <c r="D6" s="19" t="s">
        <v>119</v>
      </c>
      <c r="E6" s="19" t="s">
        <v>95</v>
      </c>
      <c r="F6" s="19" t="s">
        <v>119</v>
      </c>
      <c r="G6" s="19" t="s">
        <v>95</v>
      </c>
      <c r="H6" s="19" t="s">
        <v>119</v>
      </c>
      <c r="I6" s="19" t="s">
        <v>95</v>
      </c>
      <c r="J6" s="19" t="s">
        <v>119</v>
      </c>
      <c r="K6" s="147"/>
      <c r="L6" s="147"/>
      <c r="M6" s="147"/>
      <c r="N6" s="165"/>
      <c r="O6" s="166"/>
      <c r="P6" s="147"/>
      <c r="Q6" s="163"/>
    </row>
    <row r="7" spans="1:17" ht="27.75" customHeight="1" thickBot="1" x14ac:dyDescent="0.25">
      <c r="A7" s="107">
        <v>1</v>
      </c>
      <c r="B7" s="108">
        <v>2</v>
      </c>
      <c r="C7" s="109">
        <v>3</v>
      </c>
      <c r="D7" s="109">
        <v>4</v>
      </c>
      <c r="E7" s="109">
        <v>5</v>
      </c>
      <c r="F7" s="109">
        <v>6</v>
      </c>
      <c r="G7" s="109">
        <v>7</v>
      </c>
      <c r="H7" s="109">
        <v>8</v>
      </c>
      <c r="I7" s="109">
        <v>9</v>
      </c>
      <c r="J7" s="109">
        <v>10</v>
      </c>
      <c r="K7" s="108">
        <v>11</v>
      </c>
      <c r="L7" s="108">
        <v>12</v>
      </c>
      <c r="M7" s="109">
        <v>13</v>
      </c>
      <c r="N7" s="108">
        <v>14</v>
      </c>
      <c r="O7" s="108">
        <v>15</v>
      </c>
      <c r="P7" s="108">
        <v>16</v>
      </c>
      <c r="Q7" s="110">
        <v>17</v>
      </c>
    </row>
    <row r="8" spans="1:17" ht="26.25" customHeight="1" x14ac:dyDescent="0.2">
      <c r="A8" s="30">
        <v>1</v>
      </c>
      <c r="B8" s="119" t="s">
        <v>103</v>
      </c>
      <c r="C8" s="32">
        <f>E8+G8+I8</f>
        <v>215</v>
      </c>
      <c r="D8" s="32">
        <f>F8+H8+J8</f>
        <v>297</v>
      </c>
      <c r="E8" s="33">
        <v>8</v>
      </c>
      <c r="F8" s="33">
        <v>5</v>
      </c>
      <c r="G8" s="33">
        <v>149</v>
      </c>
      <c r="H8" s="33">
        <v>236</v>
      </c>
      <c r="I8" s="33">
        <v>58</v>
      </c>
      <c r="J8" s="33">
        <v>56</v>
      </c>
      <c r="K8" s="32">
        <f>IF((F8+H8+J8)&gt;=SUM(L8:O8),SUM(L8:O8),"ХАТО")</f>
        <v>297</v>
      </c>
      <c r="L8" s="33">
        <v>237</v>
      </c>
      <c r="M8" s="33">
        <v>36</v>
      </c>
      <c r="N8" s="33">
        <v>4</v>
      </c>
      <c r="O8" s="33">
        <v>20</v>
      </c>
      <c r="P8" s="127">
        <v>2</v>
      </c>
      <c r="Q8" s="34">
        <v>0</v>
      </c>
    </row>
    <row r="9" spans="1:17" ht="26.25" customHeight="1" x14ac:dyDescent="0.2">
      <c r="A9" s="35">
        <v>2</v>
      </c>
      <c r="B9" s="15" t="s">
        <v>104</v>
      </c>
      <c r="C9" s="6">
        <f t="shared" ref="C9:D13" si="0">E9+G9+I9</f>
        <v>36</v>
      </c>
      <c r="D9" s="6">
        <f t="shared" si="0"/>
        <v>283</v>
      </c>
      <c r="E9" s="9">
        <v>1</v>
      </c>
      <c r="F9" s="9">
        <v>2</v>
      </c>
      <c r="G9" s="9">
        <v>21</v>
      </c>
      <c r="H9" s="9">
        <v>185</v>
      </c>
      <c r="I9" s="9">
        <v>14</v>
      </c>
      <c r="J9" s="9">
        <v>96</v>
      </c>
      <c r="K9" s="6">
        <f>IF((F9+H9+J9)&gt;=SUM(L9:O9),SUM(L9:O9),"ХАТО")</f>
        <v>283</v>
      </c>
      <c r="L9" s="9">
        <v>237</v>
      </c>
      <c r="M9" s="9">
        <v>6</v>
      </c>
      <c r="N9" s="9">
        <v>3</v>
      </c>
      <c r="O9" s="9">
        <v>37</v>
      </c>
      <c r="P9" s="128">
        <v>0</v>
      </c>
      <c r="Q9" s="36">
        <v>0</v>
      </c>
    </row>
    <row r="10" spans="1:17" ht="26.25" customHeight="1" x14ac:dyDescent="0.2">
      <c r="A10" s="35">
        <v>3</v>
      </c>
      <c r="B10" s="15" t="s">
        <v>105</v>
      </c>
      <c r="C10" s="6">
        <f t="shared" si="0"/>
        <v>0</v>
      </c>
      <c r="D10" s="6">
        <f t="shared" si="0"/>
        <v>14</v>
      </c>
      <c r="E10" s="9">
        <v>0</v>
      </c>
      <c r="F10" s="9">
        <v>0</v>
      </c>
      <c r="G10" s="9">
        <v>0</v>
      </c>
      <c r="H10" s="9">
        <v>4</v>
      </c>
      <c r="I10" s="9">
        <v>0</v>
      </c>
      <c r="J10" s="9">
        <v>10</v>
      </c>
      <c r="K10" s="6">
        <f t="shared" ref="K10:K21" si="1">IF((F10+H10+J10)&gt;=SUM(L10:O10),SUM(L10:O10),"ХАТО")</f>
        <v>14</v>
      </c>
      <c r="L10" s="9">
        <v>11</v>
      </c>
      <c r="M10" s="9">
        <v>1</v>
      </c>
      <c r="N10" s="9">
        <v>1</v>
      </c>
      <c r="O10" s="9">
        <v>1</v>
      </c>
      <c r="P10" s="128">
        <v>2</v>
      </c>
      <c r="Q10" s="36">
        <v>0</v>
      </c>
    </row>
    <row r="11" spans="1:17" ht="26.25" customHeight="1" x14ac:dyDescent="0.2">
      <c r="A11" s="35">
        <v>4</v>
      </c>
      <c r="B11" s="15" t="s">
        <v>106</v>
      </c>
      <c r="C11" s="6">
        <f t="shared" si="0"/>
        <v>120</v>
      </c>
      <c r="D11" s="6">
        <f t="shared" si="0"/>
        <v>63</v>
      </c>
      <c r="E11" s="9">
        <v>15</v>
      </c>
      <c r="F11" s="9">
        <v>4</v>
      </c>
      <c r="G11" s="9">
        <v>65</v>
      </c>
      <c r="H11" s="9">
        <v>24</v>
      </c>
      <c r="I11" s="9">
        <v>40</v>
      </c>
      <c r="J11" s="9">
        <v>35</v>
      </c>
      <c r="K11" s="6">
        <f t="shared" si="1"/>
        <v>63</v>
      </c>
      <c r="L11" s="9">
        <v>50</v>
      </c>
      <c r="M11" s="9">
        <v>4</v>
      </c>
      <c r="N11" s="9">
        <v>0</v>
      </c>
      <c r="O11" s="9">
        <v>9</v>
      </c>
      <c r="P11" s="128">
        <v>1</v>
      </c>
      <c r="Q11" s="36">
        <v>0</v>
      </c>
    </row>
    <row r="12" spans="1:17" ht="45" customHeight="1" x14ac:dyDescent="0.2">
      <c r="A12" s="35">
        <v>5</v>
      </c>
      <c r="B12" s="15" t="s">
        <v>107</v>
      </c>
      <c r="C12" s="6">
        <f t="shared" si="0"/>
        <v>596</v>
      </c>
      <c r="D12" s="6">
        <f t="shared" si="0"/>
        <v>451</v>
      </c>
      <c r="E12" s="9">
        <v>230</v>
      </c>
      <c r="F12" s="9">
        <v>120</v>
      </c>
      <c r="G12" s="9">
        <v>217</v>
      </c>
      <c r="H12" s="9">
        <v>208</v>
      </c>
      <c r="I12" s="9">
        <v>149</v>
      </c>
      <c r="J12" s="9">
        <v>123</v>
      </c>
      <c r="K12" s="6">
        <f t="shared" si="1"/>
        <v>451</v>
      </c>
      <c r="L12" s="9">
        <v>387</v>
      </c>
      <c r="M12" s="9">
        <v>40</v>
      </c>
      <c r="N12" s="9">
        <v>11</v>
      </c>
      <c r="O12" s="9">
        <v>13</v>
      </c>
      <c r="P12" s="128">
        <v>4</v>
      </c>
      <c r="Q12" s="36">
        <v>0</v>
      </c>
    </row>
    <row r="13" spans="1:17" ht="30" customHeight="1" x14ac:dyDescent="0.2">
      <c r="A13" s="35">
        <v>6</v>
      </c>
      <c r="B13" s="15" t="s">
        <v>108</v>
      </c>
      <c r="C13" s="6">
        <f t="shared" si="0"/>
        <v>49</v>
      </c>
      <c r="D13" s="6">
        <f t="shared" si="0"/>
        <v>32</v>
      </c>
      <c r="E13" s="9">
        <v>16</v>
      </c>
      <c r="F13" s="9">
        <v>1</v>
      </c>
      <c r="G13" s="9">
        <v>29</v>
      </c>
      <c r="H13" s="9">
        <v>27</v>
      </c>
      <c r="I13" s="9">
        <v>4</v>
      </c>
      <c r="J13" s="9">
        <v>4</v>
      </c>
      <c r="K13" s="6">
        <f t="shared" si="1"/>
        <v>32</v>
      </c>
      <c r="L13" s="9">
        <v>15</v>
      </c>
      <c r="M13" s="9">
        <v>14</v>
      </c>
      <c r="N13" s="9">
        <v>3</v>
      </c>
      <c r="O13" s="9">
        <v>0</v>
      </c>
      <c r="P13" s="128">
        <v>0</v>
      </c>
      <c r="Q13" s="36">
        <v>0</v>
      </c>
    </row>
    <row r="14" spans="1:17" ht="26.25" customHeight="1" x14ac:dyDescent="0.2">
      <c r="A14" s="35">
        <v>7</v>
      </c>
      <c r="B14" s="15" t="s">
        <v>109</v>
      </c>
      <c r="C14" s="6">
        <f t="shared" ref="C14:C22" si="2">E14+G14+I14</f>
        <v>5</v>
      </c>
      <c r="D14" s="6">
        <f t="shared" ref="D14:D21" si="3">F14+H14+J14</f>
        <v>50</v>
      </c>
      <c r="E14" s="9">
        <v>4</v>
      </c>
      <c r="F14" s="9">
        <v>0</v>
      </c>
      <c r="G14" s="9">
        <v>1</v>
      </c>
      <c r="H14" s="9">
        <v>50</v>
      </c>
      <c r="I14" s="9">
        <v>0</v>
      </c>
      <c r="J14" s="9">
        <v>0</v>
      </c>
      <c r="K14" s="6">
        <f t="shared" si="1"/>
        <v>50</v>
      </c>
      <c r="L14" s="9">
        <v>40</v>
      </c>
      <c r="M14" s="9">
        <v>5</v>
      </c>
      <c r="N14" s="9">
        <v>0</v>
      </c>
      <c r="O14" s="9">
        <v>5</v>
      </c>
      <c r="P14" s="128">
        <v>0</v>
      </c>
      <c r="Q14" s="36">
        <v>0</v>
      </c>
    </row>
    <row r="15" spans="1:17" ht="30.75" customHeight="1" x14ac:dyDescent="0.2">
      <c r="A15" s="35">
        <v>8</v>
      </c>
      <c r="B15" s="15" t="s">
        <v>110</v>
      </c>
      <c r="C15" s="6">
        <f t="shared" si="2"/>
        <v>53</v>
      </c>
      <c r="D15" s="6">
        <f t="shared" si="3"/>
        <v>18</v>
      </c>
      <c r="E15" s="9">
        <v>5</v>
      </c>
      <c r="F15" s="9">
        <v>4</v>
      </c>
      <c r="G15" s="9">
        <v>38</v>
      </c>
      <c r="H15" s="9">
        <v>2</v>
      </c>
      <c r="I15" s="9">
        <v>10</v>
      </c>
      <c r="J15" s="9">
        <v>12</v>
      </c>
      <c r="K15" s="6">
        <f t="shared" si="1"/>
        <v>18</v>
      </c>
      <c r="L15" s="9">
        <v>18</v>
      </c>
      <c r="M15" s="9">
        <v>0</v>
      </c>
      <c r="N15" s="9">
        <v>0</v>
      </c>
      <c r="O15" s="9">
        <v>0</v>
      </c>
      <c r="P15" s="128">
        <v>1</v>
      </c>
      <c r="Q15" s="36">
        <v>0</v>
      </c>
    </row>
    <row r="16" spans="1:17" ht="26.25" customHeight="1" x14ac:dyDescent="0.2">
      <c r="A16" s="35">
        <v>9</v>
      </c>
      <c r="B16" s="15" t="s">
        <v>111</v>
      </c>
      <c r="C16" s="6">
        <f t="shared" si="2"/>
        <v>60</v>
      </c>
      <c r="D16" s="6">
        <f t="shared" si="3"/>
        <v>26</v>
      </c>
      <c r="E16" s="9">
        <v>39</v>
      </c>
      <c r="F16" s="9">
        <v>16</v>
      </c>
      <c r="G16" s="9">
        <v>15</v>
      </c>
      <c r="H16" s="9">
        <v>5</v>
      </c>
      <c r="I16" s="9">
        <v>6</v>
      </c>
      <c r="J16" s="9">
        <v>5</v>
      </c>
      <c r="K16" s="6">
        <f t="shared" si="1"/>
        <v>26</v>
      </c>
      <c r="L16" s="9">
        <v>11</v>
      </c>
      <c r="M16" s="9">
        <v>6</v>
      </c>
      <c r="N16" s="9">
        <v>0</v>
      </c>
      <c r="O16" s="9">
        <v>9</v>
      </c>
      <c r="P16" s="128">
        <v>0</v>
      </c>
      <c r="Q16" s="36">
        <v>0</v>
      </c>
    </row>
    <row r="17" spans="1:17" ht="26.25" customHeight="1" x14ac:dyDescent="0.2">
      <c r="A17" s="35">
        <v>10</v>
      </c>
      <c r="B17" s="15" t="s">
        <v>112</v>
      </c>
      <c r="C17" s="6">
        <f t="shared" si="2"/>
        <v>56</v>
      </c>
      <c r="D17" s="6">
        <f t="shared" si="3"/>
        <v>30</v>
      </c>
      <c r="E17" s="9">
        <v>22</v>
      </c>
      <c r="F17" s="9">
        <v>3</v>
      </c>
      <c r="G17" s="9">
        <v>22</v>
      </c>
      <c r="H17" s="9">
        <v>15</v>
      </c>
      <c r="I17" s="9">
        <v>12</v>
      </c>
      <c r="J17" s="9">
        <v>12</v>
      </c>
      <c r="K17" s="6">
        <f t="shared" si="1"/>
        <v>30</v>
      </c>
      <c r="L17" s="9">
        <v>14</v>
      </c>
      <c r="M17" s="9">
        <v>10</v>
      </c>
      <c r="N17" s="9">
        <v>0</v>
      </c>
      <c r="O17" s="9">
        <v>6</v>
      </c>
      <c r="P17" s="128">
        <v>0</v>
      </c>
      <c r="Q17" s="36">
        <v>0</v>
      </c>
    </row>
    <row r="18" spans="1:17" ht="30" customHeight="1" x14ac:dyDescent="0.2">
      <c r="A18" s="35">
        <v>11</v>
      </c>
      <c r="B18" s="15" t="s">
        <v>113</v>
      </c>
      <c r="C18" s="6">
        <f t="shared" si="2"/>
        <v>54</v>
      </c>
      <c r="D18" s="6">
        <f t="shared" si="3"/>
        <v>66</v>
      </c>
      <c r="E18" s="9">
        <v>8</v>
      </c>
      <c r="F18" s="9">
        <v>16</v>
      </c>
      <c r="G18" s="9">
        <v>33</v>
      </c>
      <c r="H18" s="9">
        <v>29</v>
      </c>
      <c r="I18" s="9">
        <v>13</v>
      </c>
      <c r="J18" s="9">
        <v>21</v>
      </c>
      <c r="K18" s="6">
        <f t="shared" si="1"/>
        <v>66</v>
      </c>
      <c r="L18" s="9">
        <v>45</v>
      </c>
      <c r="M18" s="9">
        <v>10</v>
      </c>
      <c r="N18" s="9">
        <v>4</v>
      </c>
      <c r="O18" s="9">
        <v>7</v>
      </c>
      <c r="P18" s="128">
        <v>0</v>
      </c>
      <c r="Q18" s="36">
        <v>0</v>
      </c>
    </row>
    <row r="19" spans="1:17" ht="26.25" customHeight="1" x14ac:dyDescent="0.2">
      <c r="A19" s="35">
        <v>12</v>
      </c>
      <c r="B19" s="15" t="s">
        <v>114</v>
      </c>
      <c r="C19" s="6">
        <f t="shared" si="2"/>
        <v>0</v>
      </c>
      <c r="D19" s="6">
        <f>F19+H19+J19</f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6">
        <f>IF((F19+H19+J19)&gt;=SUM(L19:O19),SUM(L19:O19),"ХАТО")</f>
        <v>0</v>
      </c>
      <c r="L19" s="9">
        <v>0</v>
      </c>
      <c r="M19" s="9">
        <v>0</v>
      </c>
      <c r="N19" s="9">
        <v>0</v>
      </c>
      <c r="O19" s="9">
        <v>0</v>
      </c>
      <c r="P19" s="128">
        <v>0</v>
      </c>
      <c r="Q19" s="36">
        <v>0</v>
      </c>
    </row>
    <row r="20" spans="1:17" ht="26.25" customHeight="1" x14ac:dyDescent="0.2">
      <c r="A20" s="35">
        <v>13</v>
      </c>
      <c r="B20" s="15" t="s">
        <v>115</v>
      </c>
      <c r="C20" s="6">
        <f t="shared" si="2"/>
        <v>0</v>
      </c>
      <c r="D20" s="6">
        <f t="shared" si="3"/>
        <v>5</v>
      </c>
      <c r="E20" s="9">
        <v>0</v>
      </c>
      <c r="F20" s="9">
        <v>0</v>
      </c>
      <c r="G20" s="9">
        <v>0</v>
      </c>
      <c r="H20" s="9">
        <v>5</v>
      </c>
      <c r="I20" s="9">
        <v>0</v>
      </c>
      <c r="J20" s="9">
        <v>0</v>
      </c>
      <c r="K20" s="6">
        <f t="shared" si="1"/>
        <v>5</v>
      </c>
      <c r="L20" s="9">
        <v>5</v>
      </c>
      <c r="M20" s="9">
        <v>0</v>
      </c>
      <c r="N20" s="9">
        <v>0</v>
      </c>
      <c r="O20" s="9">
        <v>0</v>
      </c>
      <c r="P20" s="128">
        <v>0</v>
      </c>
      <c r="Q20" s="36">
        <v>0</v>
      </c>
    </row>
    <row r="21" spans="1:17" ht="26.25" customHeight="1" x14ac:dyDescent="0.2">
      <c r="A21" s="35">
        <v>14</v>
      </c>
      <c r="B21" s="15" t="s">
        <v>116</v>
      </c>
      <c r="C21" s="6">
        <f t="shared" si="2"/>
        <v>5</v>
      </c>
      <c r="D21" s="6">
        <f t="shared" si="3"/>
        <v>12</v>
      </c>
      <c r="E21" s="9">
        <v>1</v>
      </c>
      <c r="F21" s="9">
        <v>1</v>
      </c>
      <c r="G21" s="9">
        <v>2</v>
      </c>
      <c r="H21" s="9">
        <v>8</v>
      </c>
      <c r="I21" s="9">
        <v>2</v>
      </c>
      <c r="J21" s="9">
        <v>3</v>
      </c>
      <c r="K21" s="6">
        <f t="shared" si="1"/>
        <v>12</v>
      </c>
      <c r="L21" s="9">
        <v>12</v>
      </c>
      <c r="M21" s="9">
        <v>0</v>
      </c>
      <c r="N21" s="9">
        <v>0</v>
      </c>
      <c r="O21" s="9">
        <v>0</v>
      </c>
      <c r="P21" s="128">
        <v>0</v>
      </c>
      <c r="Q21" s="36">
        <v>0</v>
      </c>
    </row>
    <row r="22" spans="1:17" ht="26.25" customHeight="1" x14ac:dyDescent="0.2">
      <c r="A22" s="35">
        <v>15</v>
      </c>
      <c r="B22" s="15" t="s">
        <v>117</v>
      </c>
      <c r="C22" s="6">
        <f t="shared" si="2"/>
        <v>223</v>
      </c>
      <c r="D22" s="6">
        <f>F22+H22+J22</f>
        <v>183</v>
      </c>
      <c r="E22" s="9">
        <v>52</v>
      </c>
      <c r="F22" s="9">
        <v>42</v>
      </c>
      <c r="G22" s="9">
        <v>107</v>
      </c>
      <c r="H22" s="9">
        <v>123</v>
      </c>
      <c r="I22" s="9">
        <v>64</v>
      </c>
      <c r="J22" s="9">
        <v>18</v>
      </c>
      <c r="K22" s="6">
        <f>IF((F22+H22+J22)&gt;=SUM(L22:O22),SUM(L22:O22),"ХАТО")</f>
        <v>183</v>
      </c>
      <c r="L22" s="9">
        <v>165</v>
      </c>
      <c r="M22" s="9">
        <v>6</v>
      </c>
      <c r="N22" s="9">
        <v>0</v>
      </c>
      <c r="O22" s="9">
        <v>12</v>
      </c>
      <c r="P22" s="128">
        <v>6</v>
      </c>
      <c r="Q22" s="36">
        <v>0</v>
      </c>
    </row>
    <row r="23" spans="1:17" s="16" customFormat="1" ht="26.25" customHeight="1" thickBot="1" x14ac:dyDescent="0.25">
      <c r="A23" s="148" t="s">
        <v>9</v>
      </c>
      <c r="B23" s="149"/>
      <c r="C23" s="91">
        <f t="shared" ref="C23:N23" si="4">SUM(C8:C22)</f>
        <v>1472</v>
      </c>
      <c r="D23" s="92">
        <f t="shared" si="4"/>
        <v>1530</v>
      </c>
      <c r="E23" s="91">
        <f t="shared" si="4"/>
        <v>401</v>
      </c>
      <c r="F23" s="91">
        <f t="shared" si="4"/>
        <v>214</v>
      </c>
      <c r="G23" s="91">
        <f t="shared" si="4"/>
        <v>699</v>
      </c>
      <c r="H23" s="91">
        <f>SUM(H8:H22)</f>
        <v>921</v>
      </c>
      <c r="I23" s="92">
        <f t="shared" si="4"/>
        <v>372</v>
      </c>
      <c r="J23" s="92">
        <f t="shared" si="4"/>
        <v>395</v>
      </c>
      <c r="K23" s="91">
        <f t="shared" si="4"/>
        <v>1530</v>
      </c>
      <c r="L23" s="111">
        <f t="shared" si="4"/>
        <v>1247</v>
      </c>
      <c r="M23" s="111">
        <f t="shared" si="4"/>
        <v>138</v>
      </c>
      <c r="N23" s="111">
        <f t="shared" si="4"/>
        <v>26</v>
      </c>
      <c r="O23" s="111">
        <f>IF(SUM(O8:O22)='3 жадвал'!S24,SUM(O8:O22),"ХАТО")</f>
        <v>119</v>
      </c>
      <c r="P23" s="92">
        <f>SUM(P8:P22)</f>
        <v>16</v>
      </c>
      <c r="Q23" s="93">
        <f>SUM(Q8:Q22)</f>
        <v>0</v>
      </c>
    </row>
    <row r="24" spans="1:17" ht="54" customHeight="1" x14ac:dyDescent="0.2">
      <c r="A24" s="17"/>
      <c r="B24" s="17"/>
      <c r="C24" s="17"/>
      <c r="D24" s="17"/>
      <c r="E24" s="145"/>
      <c r="F24" s="145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s="2" customFormat="1" ht="24" customHeight="1" x14ac:dyDescent="0.2">
      <c r="B25" s="14"/>
    </row>
    <row r="27" spans="1:17" ht="0.75" customHeight="1" x14ac:dyDescent="0.2"/>
    <row r="28" spans="1:17" ht="35.25" hidden="1" customHeight="1" x14ac:dyDescent="0.2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</row>
    <row r="29" spans="1:17" hidden="1" x14ac:dyDescent="0.2"/>
    <row r="30" spans="1:17" hidden="1" x14ac:dyDescent="0.2"/>
    <row r="31" spans="1:17" hidden="1" x14ac:dyDescent="0.2"/>
    <row r="32" spans="1:17" ht="9" hidden="1" customHeight="1" x14ac:dyDescent="0.2"/>
    <row r="33" hidden="1" x14ac:dyDescent="0.2"/>
    <row r="34" hidden="1" x14ac:dyDescent="0.2"/>
    <row r="35" ht="63.75" hidden="1" customHeight="1" x14ac:dyDescent="0.2"/>
    <row r="36" ht="27" hidden="1" customHeight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</sheetData>
  <sheetProtection algorithmName="SHA-512" hashValue="QBgidTYsjzPL/gS3DyFjsqEL9VvBLmFoHZtHV4zOOKAl4VI1aIq/jru7slxg47Lvs10f6XGaPIvIQSNwP9DDyA==" saltValue="G7PDfbGg5pT9OvUAJzFZsQ==" spinCount="100000" sheet="1" formatCells="0" formatColumns="0" formatRows="0" insertColumns="0" insertHyperlinks="0" deleteColumns="0" sort="0" autoFilter="0" pivotTables="0"/>
  <mergeCells count="21">
    <mergeCell ref="A1:Q1"/>
    <mergeCell ref="L4:O4"/>
    <mergeCell ref="P4:P6"/>
    <mergeCell ref="Q4:Q6"/>
    <mergeCell ref="L5:L6"/>
    <mergeCell ref="N5:N6"/>
    <mergeCell ref="O5:O6"/>
    <mergeCell ref="E3:J3"/>
    <mergeCell ref="K3:Q3"/>
    <mergeCell ref="M5:M6"/>
    <mergeCell ref="P2:Q2"/>
    <mergeCell ref="A28:Q28"/>
    <mergeCell ref="E24:F24"/>
    <mergeCell ref="E4:F5"/>
    <mergeCell ref="G4:H5"/>
    <mergeCell ref="I4:J5"/>
    <mergeCell ref="K4:K6"/>
    <mergeCell ref="A23:B23"/>
    <mergeCell ref="A3:A6"/>
    <mergeCell ref="B3:B6"/>
    <mergeCell ref="C3:D5"/>
  </mergeCells>
  <printOptions horizontalCentered="1"/>
  <pageMargins left="0.23622047244094491" right="0.23622047244094491" top="0.39370078740157483" bottom="0.39370078740157483" header="0" footer="0"/>
  <pageSetup paperSize="9" scale="54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CC00"/>
    <pageSetUpPr fitToPage="1"/>
  </sheetPr>
  <dimension ref="A1:AE31"/>
  <sheetViews>
    <sheetView view="pageBreakPreview" topLeftCell="A8" zoomScale="70" zoomScaleNormal="70" zoomScaleSheetLayoutView="70" workbookViewId="0">
      <selection activeCell="V24" sqref="V24"/>
    </sheetView>
  </sheetViews>
  <sheetFormatPr defaultColWidth="9.140625" defaultRowHeight="20.25" x14ac:dyDescent="0.3"/>
  <cols>
    <col min="1" max="1" width="6.42578125" style="40" customWidth="1"/>
    <col min="2" max="2" width="22.85546875" style="40" customWidth="1"/>
    <col min="3" max="8" width="12.140625" style="40" customWidth="1"/>
    <col min="9" max="10" width="17" style="40" customWidth="1"/>
    <col min="11" max="11" width="11.42578125" style="40" customWidth="1"/>
    <col min="12" max="12" width="11.42578125" style="53" customWidth="1"/>
    <col min="13" max="15" width="11.42578125" style="40" customWidth="1"/>
    <col min="16" max="17" width="16" style="40" customWidth="1"/>
    <col min="18" max="18" width="21.28515625" style="40" customWidth="1"/>
    <col min="19" max="19" width="13.28515625" style="40" customWidth="1"/>
    <col min="20" max="20" width="10.7109375" style="40" customWidth="1"/>
    <col min="21" max="21" width="10.7109375" style="5" customWidth="1"/>
    <col min="22" max="22" width="10.7109375" style="40" customWidth="1"/>
    <col min="23" max="23" width="10.7109375" style="39" customWidth="1"/>
    <col min="24" max="25" width="0" style="39" hidden="1" customWidth="1"/>
    <col min="26" max="26" width="12" style="39" hidden="1" customWidth="1"/>
    <col min="27" max="27" width="12.42578125" style="39" hidden="1" customWidth="1"/>
    <col min="28" max="32" width="0" style="40" hidden="1" customWidth="1"/>
    <col min="33" max="16384" width="9.140625" style="40"/>
  </cols>
  <sheetData>
    <row r="1" spans="1:31" ht="74.25" customHeight="1" x14ac:dyDescent="0.3">
      <c r="A1" s="133" t="s">
        <v>121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</row>
    <row r="2" spans="1:31" ht="21" thickBot="1" x14ac:dyDescent="0.35">
      <c r="A2" s="41"/>
      <c r="B2" s="17"/>
      <c r="C2" s="17"/>
      <c r="D2" s="17"/>
      <c r="E2" s="17"/>
      <c r="F2" s="17"/>
      <c r="G2" s="17"/>
      <c r="H2" s="17"/>
      <c r="I2" s="17"/>
      <c r="J2" s="17"/>
      <c r="K2" s="17"/>
      <c r="L2" s="42"/>
      <c r="M2" s="17"/>
      <c r="N2" s="17"/>
      <c r="O2" s="17"/>
      <c r="P2" s="17"/>
      <c r="Q2" s="17"/>
      <c r="R2" s="17"/>
      <c r="S2" s="17"/>
      <c r="T2" s="17"/>
      <c r="U2" s="17"/>
      <c r="V2" s="168" t="s">
        <v>69</v>
      </c>
      <c r="W2" s="168"/>
    </row>
    <row r="3" spans="1:31" ht="26.25" customHeight="1" x14ac:dyDescent="0.3">
      <c r="A3" s="141" t="s">
        <v>70</v>
      </c>
      <c r="B3" s="136" t="s">
        <v>16</v>
      </c>
      <c r="C3" s="134" t="s">
        <v>10</v>
      </c>
      <c r="D3" s="134"/>
      <c r="E3" s="136" t="s">
        <v>31</v>
      </c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7"/>
    </row>
    <row r="4" spans="1:31" ht="22.5" customHeight="1" x14ac:dyDescent="0.3">
      <c r="A4" s="142"/>
      <c r="B4" s="139"/>
      <c r="C4" s="135"/>
      <c r="D4" s="135"/>
      <c r="E4" s="135" t="s">
        <v>32</v>
      </c>
      <c r="F4" s="135"/>
      <c r="G4" s="135"/>
      <c r="H4" s="135"/>
      <c r="I4" s="139" t="s">
        <v>122</v>
      </c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5" t="s">
        <v>33</v>
      </c>
      <c r="U4" s="135"/>
      <c r="V4" s="135" t="s">
        <v>92</v>
      </c>
      <c r="W4" s="138"/>
    </row>
    <row r="5" spans="1:31" ht="42" customHeight="1" x14ac:dyDescent="0.3">
      <c r="A5" s="142"/>
      <c r="B5" s="139"/>
      <c r="C5" s="135"/>
      <c r="D5" s="135"/>
      <c r="E5" s="135" t="s">
        <v>90</v>
      </c>
      <c r="F5" s="135"/>
      <c r="G5" s="135" t="s">
        <v>89</v>
      </c>
      <c r="H5" s="135"/>
      <c r="I5" s="135" t="s">
        <v>91</v>
      </c>
      <c r="J5" s="135" t="s">
        <v>8</v>
      </c>
      <c r="K5" s="139" t="s">
        <v>34</v>
      </c>
      <c r="L5" s="139"/>
      <c r="M5" s="139"/>
      <c r="N5" s="139"/>
      <c r="O5" s="139"/>
      <c r="P5" s="135" t="s">
        <v>35</v>
      </c>
      <c r="Q5" s="135" t="s">
        <v>36</v>
      </c>
      <c r="R5" s="135" t="s">
        <v>77</v>
      </c>
      <c r="S5" s="135" t="s">
        <v>37</v>
      </c>
      <c r="T5" s="135"/>
      <c r="U5" s="135"/>
      <c r="V5" s="135"/>
      <c r="W5" s="138"/>
    </row>
    <row r="6" spans="1:31" ht="29.25" customHeight="1" x14ac:dyDescent="0.3">
      <c r="A6" s="142"/>
      <c r="B6" s="139"/>
      <c r="C6" s="135"/>
      <c r="D6" s="135"/>
      <c r="E6" s="135"/>
      <c r="F6" s="135"/>
      <c r="G6" s="135"/>
      <c r="H6" s="135"/>
      <c r="I6" s="135"/>
      <c r="J6" s="135"/>
      <c r="K6" s="139" t="s">
        <v>10</v>
      </c>
      <c r="L6" s="139" t="s">
        <v>38</v>
      </c>
      <c r="M6" s="139"/>
      <c r="N6" s="135" t="s">
        <v>88</v>
      </c>
      <c r="O6" s="135" t="s">
        <v>39</v>
      </c>
      <c r="P6" s="135"/>
      <c r="Q6" s="135"/>
      <c r="R6" s="135"/>
      <c r="S6" s="135"/>
      <c r="T6" s="135"/>
      <c r="U6" s="135"/>
      <c r="V6" s="135"/>
      <c r="W6" s="138"/>
    </row>
    <row r="7" spans="1:31" ht="57.75" customHeight="1" thickBot="1" x14ac:dyDescent="0.35">
      <c r="A7" s="143"/>
      <c r="B7" s="140"/>
      <c r="C7" s="19" t="s">
        <v>95</v>
      </c>
      <c r="D7" s="19" t="s">
        <v>119</v>
      </c>
      <c r="E7" s="19" t="s">
        <v>95</v>
      </c>
      <c r="F7" s="19" t="s">
        <v>119</v>
      </c>
      <c r="G7" s="19" t="s">
        <v>95</v>
      </c>
      <c r="H7" s="19" t="s">
        <v>119</v>
      </c>
      <c r="I7" s="169"/>
      <c r="J7" s="169"/>
      <c r="K7" s="140"/>
      <c r="L7" s="43" t="s">
        <v>40</v>
      </c>
      <c r="M7" s="44" t="s">
        <v>41</v>
      </c>
      <c r="N7" s="169"/>
      <c r="O7" s="169"/>
      <c r="P7" s="169"/>
      <c r="Q7" s="169"/>
      <c r="R7" s="169"/>
      <c r="S7" s="169"/>
      <c r="T7" s="19" t="s">
        <v>95</v>
      </c>
      <c r="U7" s="19" t="s">
        <v>119</v>
      </c>
      <c r="V7" s="19" t="s">
        <v>95</v>
      </c>
      <c r="W7" s="20" t="s">
        <v>119</v>
      </c>
    </row>
    <row r="8" spans="1:31" ht="24" customHeight="1" thickBot="1" x14ac:dyDescent="0.35">
      <c r="A8" s="21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57">
        <v>9</v>
      </c>
      <c r="J8" s="58">
        <v>10</v>
      </c>
      <c r="K8" s="22">
        <v>11</v>
      </c>
      <c r="L8" s="59">
        <v>12</v>
      </c>
      <c r="M8" s="58">
        <v>13</v>
      </c>
      <c r="N8" s="58">
        <v>14</v>
      </c>
      <c r="O8" s="58">
        <v>15</v>
      </c>
      <c r="P8" s="58">
        <v>16</v>
      </c>
      <c r="Q8" s="58">
        <v>17</v>
      </c>
      <c r="R8" s="60">
        <v>18</v>
      </c>
      <c r="S8" s="58">
        <v>19</v>
      </c>
      <c r="T8" s="22">
        <v>20</v>
      </c>
      <c r="U8" s="22">
        <v>21</v>
      </c>
      <c r="V8" s="22">
        <v>22</v>
      </c>
      <c r="W8" s="23">
        <v>23</v>
      </c>
      <c r="X8" s="39" t="s">
        <v>1</v>
      </c>
      <c r="Y8" s="39" t="s">
        <v>0</v>
      </c>
      <c r="Z8" s="39" t="s">
        <v>2</v>
      </c>
      <c r="AC8" s="5"/>
      <c r="AD8" s="5"/>
    </row>
    <row r="9" spans="1:31" ht="52.5" customHeight="1" x14ac:dyDescent="0.3">
      <c r="A9" s="30">
        <v>1</v>
      </c>
      <c r="B9" s="61" t="s">
        <v>17</v>
      </c>
      <c r="C9" s="62">
        <f>E9+G9</f>
        <v>133</v>
      </c>
      <c r="D9" s="113">
        <f>IF(((F9+H9)-(I9+J9+K9))+((F9+H9)-(P9+Q9+R9+S9))=0,F9+H9,"ХАТО")</f>
        <v>114</v>
      </c>
      <c r="E9" s="125">
        <v>131</v>
      </c>
      <c r="F9" s="125">
        <v>111</v>
      </c>
      <c r="G9" s="125">
        <v>2</v>
      </c>
      <c r="H9" s="125">
        <v>3</v>
      </c>
      <c r="I9" s="125">
        <v>12</v>
      </c>
      <c r="J9" s="125">
        <v>98</v>
      </c>
      <c r="K9" s="62">
        <f>L9+M9+N9+O9</f>
        <v>4</v>
      </c>
      <c r="L9" s="126">
        <v>2</v>
      </c>
      <c r="M9" s="125">
        <v>0</v>
      </c>
      <c r="N9" s="125">
        <v>0</v>
      </c>
      <c r="O9" s="125">
        <v>2</v>
      </c>
      <c r="P9" s="125">
        <v>89</v>
      </c>
      <c r="Q9" s="125">
        <v>10</v>
      </c>
      <c r="R9" s="129">
        <v>7</v>
      </c>
      <c r="S9" s="125">
        <v>8</v>
      </c>
      <c r="T9" s="63">
        <v>4</v>
      </c>
      <c r="U9" s="63">
        <v>1</v>
      </c>
      <c r="V9" s="125">
        <v>2</v>
      </c>
      <c r="W9" s="125">
        <v>0</v>
      </c>
      <c r="X9" s="39" t="e">
        <f>I9+J9+K9-#REF!</f>
        <v>#REF!</v>
      </c>
      <c r="Y9" s="39" t="e">
        <f>#REF!-#REF!-#REF!</f>
        <v>#REF!</v>
      </c>
      <c r="Z9" s="39" t="e">
        <f>P9+Q9+R9+S9-#REF!</f>
        <v>#REF!</v>
      </c>
      <c r="AA9" s="39" t="e">
        <f>P9+Q9+R9+S9-#REF!</f>
        <v>#REF!</v>
      </c>
      <c r="AB9" s="48"/>
      <c r="AC9" s="5" t="e">
        <f>#REF!+#REF!</f>
        <v>#REF!</v>
      </c>
      <c r="AD9" s="5" t="e">
        <f>AC9-#REF!</f>
        <v>#REF!</v>
      </c>
      <c r="AE9" s="9"/>
    </row>
    <row r="10" spans="1:31" ht="37.5" customHeight="1" x14ac:dyDescent="0.3">
      <c r="A10" s="35">
        <v>2</v>
      </c>
      <c r="B10" s="49" t="s">
        <v>18</v>
      </c>
      <c r="C10" s="46">
        <f t="shared" ref="C10:C23" si="0">E10+G10</f>
        <v>52</v>
      </c>
      <c r="D10" s="112">
        <f>IF(((F10+H10)-(I10+J10+K10))+((F10+H10)-(P10+Q10+R10+S10))=0,F10+H10,"ХАТО")</f>
        <v>74</v>
      </c>
      <c r="E10" s="125">
        <v>50</v>
      </c>
      <c r="F10" s="125">
        <v>50</v>
      </c>
      <c r="G10" s="125">
        <v>2</v>
      </c>
      <c r="H10" s="125">
        <v>24</v>
      </c>
      <c r="I10" s="125">
        <v>2</v>
      </c>
      <c r="J10" s="125">
        <v>41</v>
      </c>
      <c r="K10" s="46">
        <f t="shared" ref="K10:K23" si="1">L10+M10+N10+O10</f>
        <v>31</v>
      </c>
      <c r="L10" s="126">
        <v>0</v>
      </c>
      <c r="M10" s="125">
        <v>17</v>
      </c>
      <c r="N10" s="125">
        <v>0</v>
      </c>
      <c r="O10" s="125">
        <v>14</v>
      </c>
      <c r="P10" s="125">
        <v>62</v>
      </c>
      <c r="Q10" s="125">
        <v>1</v>
      </c>
      <c r="R10" s="129">
        <v>0</v>
      </c>
      <c r="S10" s="125">
        <v>11</v>
      </c>
      <c r="T10" s="47">
        <v>1</v>
      </c>
      <c r="U10" s="47">
        <v>0</v>
      </c>
      <c r="V10" s="125">
        <v>0</v>
      </c>
      <c r="W10" s="125">
        <v>2</v>
      </c>
      <c r="X10" s="39" t="e">
        <f>I10+J10+K10-#REF!</f>
        <v>#REF!</v>
      </c>
      <c r="Y10" s="39" t="e">
        <f>#REF!-#REF!-#REF!</f>
        <v>#REF!</v>
      </c>
      <c r="Z10" s="39" t="e">
        <f>P10+Q10+R10+S10-#REF!</f>
        <v>#REF!</v>
      </c>
      <c r="AA10" s="39" t="e">
        <f>P10+Q10+R10+S10-#REF!</f>
        <v>#REF!</v>
      </c>
      <c r="AB10" s="50"/>
      <c r="AC10" s="5" t="e">
        <f>#REF!+#REF!</f>
        <v>#REF!</v>
      </c>
      <c r="AD10" s="5" t="e">
        <f>AC10-#REF!</f>
        <v>#REF!</v>
      </c>
      <c r="AE10" s="9"/>
    </row>
    <row r="11" spans="1:31" ht="37.5" customHeight="1" x14ac:dyDescent="0.3">
      <c r="A11" s="35">
        <v>3</v>
      </c>
      <c r="B11" s="49" t="s">
        <v>19</v>
      </c>
      <c r="C11" s="46">
        <f t="shared" si="0"/>
        <v>113</v>
      </c>
      <c r="D11" s="112">
        <f t="shared" ref="D11:D23" si="2">IF(((F11+H11)-(I11+J11+K11))+((F11+H11)-(P11+Q11+R11+S11))=0,F11+H11,"ХАТО")</f>
        <v>86</v>
      </c>
      <c r="E11" s="125">
        <v>110</v>
      </c>
      <c r="F11" s="125">
        <v>83</v>
      </c>
      <c r="G11" s="125">
        <v>3</v>
      </c>
      <c r="H11" s="125">
        <v>3</v>
      </c>
      <c r="I11" s="125">
        <v>18</v>
      </c>
      <c r="J11" s="125">
        <v>49</v>
      </c>
      <c r="K11" s="46">
        <f t="shared" si="1"/>
        <v>19</v>
      </c>
      <c r="L11" s="126">
        <v>5</v>
      </c>
      <c r="M11" s="125">
        <v>12</v>
      </c>
      <c r="N11" s="125">
        <v>0</v>
      </c>
      <c r="O11" s="125">
        <v>2</v>
      </c>
      <c r="P11" s="125">
        <v>79</v>
      </c>
      <c r="Q11" s="125">
        <v>2</v>
      </c>
      <c r="R11" s="129">
        <v>0</v>
      </c>
      <c r="S11" s="125">
        <v>5</v>
      </c>
      <c r="T11" s="47">
        <v>1</v>
      </c>
      <c r="U11" s="47">
        <v>1</v>
      </c>
      <c r="V11" s="125">
        <v>0</v>
      </c>
      <c r="W11" s="125">
        <v>2</v>
      </c>
      <c r="X11" s="39" t="e">
        <f>I11+J11+K11-#REF!</f>
        <v>#REF!</v>
      </c>
      <c r="Y11" s="39" t="e">
        <f>#REF!-#REF!-#REF!</f>
        <v>#REF!</v>
      </c>
      <c r="Z11" s="39" t="e">
        <f>P11+Q11+R11+S11-#REF!</f>
        <v>#REF!</v>
      </c>
      <c r="AA11" s="39" t="e">
        <f>P11+Q11+R11+S11-#REF!</f>
        <v>#REF!</v>
      </c>
      <c r="AB11" s="50"/>
      <c r="AC11" s="5" t="e">
        <f>#REF!+#REF!</f>
        <v>#REF!</v>
      </c>
      <c r="AD11" s="5" t="e">
        <f>AC11-#REF!</f>
        <v>#REF!</v>
      </c>
      <c r="AE11" s="9"/>
    </row>
    <row r="12" spans="1:31" ht="37.5" customHeight="1" x14ac:dyDescent="0.3">
      <c r="A12" s="35">
        <v>4</v>
      </c>
      <c r="B12" s="49" t="s">
        <v>20</v>
      </c>
      <c r="C12" s="46">
        <f t="shared" si="0"/>
        <v>57</v>
      </c>
      <c r="D12" s="112">
        <f t="shared" si="2"/>
        <v>44</v>
      </c>
      <c r="E12" s="125">
        <v>56</v>
      </c>
      <c r="F12" s="125">
        <v>40</v>
      </c>
      <c r="G12" s="125">
        <v>1</v>
      </c>
      <c r="H12" s="125">
        <v>4</v>
      </c>
      <c r="I12" s="125">
        <v>8</v>
      </c>
      <c r="J12" s="125">
        <v>30</v>
      </c>
      <c r="K12" s="46">
        <f t="shared" si="1"/>
        <v>6</v>
      </c>
      <c r="L12" s="126">
        <v>2</v>
      </c>
      <c r="M12" s="125">
        <v>1</v>
      </c>
      <c r="N12" s="125">
        <v>0</v>
      </c>
      <c r="O12" s="125">
        <v>3</v>
      </c>
      <c r="P12" s="125">
        <v>36</v>
      </c>
      <c r="Q12" s="125">
        <v>2</v>
      </c>
      <c r="R12" s="129">
        <v>2</v>
      </c>
      <c r="S12" s="125">
        <v>4</v>
      </c>
      <c r="T12" s="47">
        <v>0</v>
      </c>
      <c r="U12" s="47">
        <v>1</v>
      </c>
      <c r="V12" s="125">
        <v>0</v>
      </c>
      <c r="W12" s="125">
        <v>0</v>
      </c>
      <c r="X12" s="39" t="e">
        <f>I12+J12+K12-#REF!</f>
        <v>#REF!</v>
      </c>
      <c r="Y12" s="39" t="e">
        <f>#REF!-#REF!-#REF!</f>
        <v>#REF!</v>
      </c>
      <c r="Z12" s="39" t="e">
        <f>P12+Q12+R12+S12-#REF!</f>
        <v>#REF!</v>
      </c>
      <c r="AA12" s="39" t="e">
        <f>P12+Q12+R12+S12-#REF!</f>
        <v>#REF!</v>
      </c>
      <c r="AB12" s="50"/>
      <c r="AC12" s="5" t="e">
        <f>#REF!+#REF!</f>
        <v>#REF!</v>
      </c>
      <c r="AD12" s="5" t="e">
        <f>AC12-#REF!</f>
        <v>#REF!</v>
      </c>
      <c r="AE12" s="50"/>
    </row>
    <row r="13" spans="1:31" ht="37.5" customHeight="1" x14ac:dyDescent="0.3">
      <c r="A13" s="35">
        <v>5</v>
      </c>
      <c r="B13" s="49" t="s">
        <v>21</v>
      </c>
      <c r="C13" s="46">
        <f t="shared" si="0"/>
        <v>111</v>
      </c>
      <c r="D13" s="112">
        <f t="shared" si="2"/>
        <v>85</v>
      </c>
      <c r="E13" s="125">
        <v>103</v>
      </c>
      <c r="F13" s="125">
        <v>81</v>
      </c>
      <c r="G13" s="125">
        <v>8</v>
      </c>
      <c r="H13" s="125">
        <v>4</v>
      </c>
      <c r="I13" s="125">
        <v>11</v>
      </c>
      <c r="J13" s="125">
        <v>47</v>
      </c>
      <c r="K13" s="46">
        <f t="shared" si="1"/>
        <v>27</v>
      </c>
      <c r="L13" s="126">
        <v>2</v>
      </c>
      <c r="M13" s="125">
        <v>20</v>
      </c>
      <c r="N13" s="125">
        <v>1</v>
      </c>
      <c r="O13" s="125">
        <v>4</v>
      </c>
      <c r="P13" s="125">
        <v>77</v>
      </c>
      <c r="Q13" s="125">
        <v>1</v>
      </c>
      <c r="R13" s="129">
        <v>1</v>
      </c>
      <c r="S13" s="125">
        <v>6</v>
      </c>
      <c r="T13" s="47">
        <v>2</v>
      </c>
      <c r="U13" s="47">
        <v>0</v>
      </c>
      <c r="V13" s="125">
        <v>1</v>
      </c>
      <c r="W13" s="125">
        <v>4</v>
      </c>
      <c r="X13" s="39" t="e">
        <f>I13+J13+K13-#REF!</f>
        <v>#REF!</v>
      </c>
      <c r="Y13" s="39" t="e">
        <f>#REF!-#REF!-#REF!</f>
        <v>#REF!</v>
      </c>
      <c r="Z13" s="39" t="e">
        <f>P13+Q13+R13+S13-#REF!</f>
        <v>#REF!</v>
      </c>
      <c r="AA13" s="39" t="e">
        <f>P13+Q13+R13+S13-#REF!</f>
        <v>#REF!</v>
      </c>
      <c r="AB13" s="50">
        <v>32</v>
      </c>
      <c r="AC13" s="5" t="e">
        <f>#REF!+#REF!</f>
        <v>#REF!</v>
      </c>
      <c r="AD13" s="5" t="e">
        <f>AC13-#REF!</f>
        <v>#REF!</v>
      </c>
      <c r="AE13" s="9"/>
    </row>
    <row r="14" spans="1:31" ht="37.5" customHeight="1" x14ac:dyDescent="0.3">
      <c r="A14" s="51">
        <v>6</v>
      </c>
      <c r="B14" s="49" t="s">
        <v>22</v>
      </c>
      <c r="C14" s="46">
        <f t="shared" si="0"/>
        <v>65</v>
      </c>
      <c r="D14" s="112">
        <f t="shared" si="2"/>
        <v>57</v>
      </c>
      <c r="E14" s="125">
        <v>65</v>
      </c>
      <c r="F14" s="125">
        <v>56</v>
      </c>
      <c r="G14" s="125">
        <v>0</v>
      </c>
      <c r="H14" s="125">
        <v>1</v>
      </c>
      <c r="I14" s="125">
        <v>5</v>
      </c>
      <c r="J14" s="125">
        <v>41</v>
      </c>
      <c r="K14" s="46">
        <f t="shared" si="1"/>
        <v>11</v>
      </c>
      <c r="L14" s="126">
        <v>2</v>
      </c>
      <c r="M14" s="125">
        <v>6</v>
      </c>
      <c r="N14" s="125">
        <v>0</v>
      </c>
      <c r="O14" s="125">
        <v>3</v>
      </c>
      <c r="P14" s="125">
        <v>48</v>
      </c>
      <c r="Q14" s="125">
        <v>3</v>
      </c>
      <c r="R14" s="129">
        <v>1</v>
      </c>
      <c r="S14" s="125">
        <v>5</v>
      </c>
      <c r="T14" s="47">
        <v>0</v>
      </c>
      <c r="U14" s="47">
        <v>0</v>
      </c>
      <c r="V14" s="125">
        <v>0</v>
      </c>
      <c r="W14" s="125">
        <v>0</v>
      </c>
      <c r="X14" s="39" t="e">
        <f>I14+J14+K14-#REF!</f>
        <v>#REF!</v>
      </c>
      <c r="Y14" s="39" t="e">
        <f>#REF!-#REF!-#REF!</f>
        <v>#REF!</v>
      </c>
      <c r="Z14" s="39" t="e">
        <f>P14+Q14+R14+S14-#REF!</f>
        <v>#REF!</v>
      </c>
      <c r="AA14" s="39" t="e">
        <f>P14+Q14+R14+S14-#REF!</f>
        <v>#REF!</v>
      </c>
      <c r="AB14" s="50"/>
      <c r="AC14" s="5" t="e">
        <f>#REF!+#REF!</f>
        <v>#REF!</v>
      </c>
      <c r="AD14" s="5" t="e">
        <f>AC14-#REF!</f>
        <v>#REF!</v>
      </c>
      <c r="AE14" s="9"/>
    </row>
    <row r="15" spans="1:31" ht="37.5" customHeight="1" x14ac:dyDescent="0.3">
      <c r="A15" s="51">
        <v>7</v>
      </c>
      <c r="B15" s="49" t="s">
        <v>23</v>
      </c>
      <c r="C15" s="46">
        <f t="shared" si="0"/>
        <v>51</v>
      </c>
      <c r="D15" s="112">
        <f t="shared" si="2"/>
        <v>42</v>
      </c>
      <c r="E15" s="125">
        <v>50</v>
      </c>
      <c r="F15" s="125">
        <v>39</v>
      </c>
      <c r="G15" s="125">
        <v>1</v>
      </c>
      <c r="H15" s="125">
        <v>3</v>
      </c>
      <c r="I15" s="125">
        <v>4</v>
      </c>
      <c r="J15" s="125">
        <v>22</v>
      </c>
      <c r="K15" s="46">
        <f t="shared" si="1"/>
        <v>16</v>
      </c>
      <c r="L15" s="126">
        <v>1</v>
      </c>
      <c r="M15" s="125">
        <v>14</v>
      </c>
      <c r="N15" s="125">
        <v>0</v>
      </c>
      <c r="O15" s="125">
        <v>1</v>
      </c>
      <c r="P15" s="125">
        <v>38</v>
      </c>
      <c r="Q15" s="125">
        <v>0</v>
      </c>
      <c r="R15" s="129">
        <v>0</v>
      </c>
      <c r="S15" s="125">
        <v>4</v>
      </c>
      <c r="T15" s="47">
        <v>0</v>
      </c>
      <c r="U15" s="47">
        <v>1</v>
      </c>
      <c r="V15" s="125">
        <v>0</v>
      </c>
      <c r="W15" s="125">
        <v>2</v>
      </c>
      <c r="X15" s="39" t="e">
        <f>I15+J15+K15-#REF!</f>
        <v>#REF!</v>
      </c>
      <c r="Y15" s="39" t="e">
        <f>#REF!-#REF!-#REF!</f>
        <v>#REF!</v>
      </c>
      <c r="Z15" s="39" t="e">
        <f>P15+Q15+R15+S15-#REF!</f>
        <v>#REF!</v>
      </c>
      <c r="AA15" s="39" t="e">
        <f>P15+Q15+R15+S15-#REF!</f>
        <v>#REF!</v>
      </c>
      <c r="AB15" s="50"/>
      <c r="AC15" s="5" t="e">
        <f>#REF!+#REF!</f>
        <v>#REF!</v>
      </c>
      <c r="AD15" s="5" t="e">
        <f>AC15-#REF!</f>
        <v>#REF!</v>
      </c>
      <c r="AE15" s="50"/>
    </row>
    <row r="16" spans="1:31" ht="37.5" customHeight="1" x14ac:dyDescent="0.3">
      <c r="A16" s="35">
        <v>8</v>
      </c>
      <c r="B16" s="49" t="s">
        <v>24</v>
      </c>
      <c r="C16" s="46">
        <f t="shared" si="0"/>
        <v>89</v>
      </c>
      <c r="D16" s="112">
        <f t="shared" si="2"/>
        <v>108</v>
      </c>
      <c r="E16" s="125">
        <v>88</v>
      </c>
      <c r="F16" s="125">
        <v>102</v>
      </c>
      <c r="G16" s="125">
        <v>1</v>
      </c>
      <c r="H16" s="125">
        <v>6</v>
      </c>
      <c r="I16" s="125">
        <v>18</v>
      </c>
      <c r="J16" s="125">
        <v>60</v>
      </c>
      <c r="K16" s="46">
        <f t="shared" si="1"/>
        <v>30</v>
      </c>
      <c r="L16" s="126">
        <v>6</v>
      </c>
      <c r="M16" s="125">
        <v>13</v>
      </c>
      <c r="N16" s="125">
        <v>2</v>
      </c>
      <c r="O16" s="125">
        <v>9</v>
      </c>
      <c r="P16" s="125">
        <v>96</v>
      </c>
      <c r="Q16" s="125">
        <v>5</v>
      </c>
      <c r="R16" s="129">
        <v>0</v>
      </c>
      <c r="S16" s="125">
        <v>7</v>
      </c>
      <c r="T16" s="47">
        <v>1</v>
      </c>
      <c r="U16" s="47">
        <v>1</v>
      </c>
      <c r="V16" s="125">
        <v>1</v>
      </c>
      <c r="W16" s="125">
        <v>1</v>
      </c>
      <c r="X16" s="39" t="e">
        <f>I16+J16+K16-#REF!</f>
        <v>#REF!</v>
      </c>
      <c r="Y16" s="39" t="e">
        <f>#REF!-#REF!-#REF!</f>
        <v>#REF!</v>
      </c>
      <c r="Z16" s="39" t="e">
        <f>P16+Q16+R16+S16-#REF!</f>
        <v>#REF!</v>
      </c>
      <c r="AA16" s="39" t="e">
        <f>P16+Q16+R16+S16-#REF!</f>
        <v>#REF!</v>
      </c>
      <c r="AB16" s="50">
        <v>20</v>
      </c>
      <c r="AC16" s="5" t="e">
        <f>#REF!+#REF!</f>
        <v>#REF!</v>
      </c>
      <c r="AD16" s="5" t="e">
        <f>AC16-#REF!</f>
        <v>#REF!</v>
      </c>
      <c r="AE16" s="9"/>
    </row>
    <row r="17" spans="1:31" ht="37.5" customHeight="1" x14ac:dyDescent="0.3">
      <c r="A17" s="35">
        <v>9</v>
      </c>
      <c r="B17" s="49" t="s">
        <v>25</v>
      </c>
      <c r="C17" s="46">
        <f t="shared" si="0"/>
        <v>77</v>
      </c>
      <c r="D17" s="112">
        <f t="shared" si="2"/>
        <v>62</v>
      </c>
      <c r="E17" s="125">
        <v>74</v>
      </c>
      <c r="F17" s="125">
        <v>54</v>
      </c>
      <c r="G17" s="125">
        <v>3</v>
      </c>
      <c r="H17" s="125">
        <v>8</v>
      </c>
      <c r="I17" s="125">
        <v>10</v>
      </c>
      <c r="J17" s="125">
        <v>37</v>
      </c>
      <c r="K17" s="46">
        <f t="shared" si="1"/>
        <v>15</v>
      </c>
      <c r="L17" s="126">
        <v>6</v>
      </c>
      <c r="M17" s="125">
        <v>2</v>
      </c>
      <c r="N17" s="125">
        <v>1</v>
      </c>
      <c r="O17" s="125">
        <v>6</v>
      </c>
      <c r="P17" s="125">
        <v>56</v>
      </c>
      <c r="Q17" s="125">
        <v>1</v>
      </c>
      <c r="R17" s="129">
        <v>1</v>
      </c>
      <c r="S17" s="125">
        <v>4</v>
      </c>
      <c r="T17" s="47">
        <v>0</v>
      </c>
      <c r="U17" s="47">
        <v>0</v>
      </c>
      <c r="V17" s="125">
        <v>4</v>
      </c>
      <c r="W17" s="125">
        <v>1</v>
      </c>
      <c r="X17" s="39" t="e">
        <f>I17+J17+K17-#REF!</f>
        <v>#REF!</v>
      </c>
      <c r="Y17" s="39" t="e">
        <f>#REF!-#REF!-#REF!</f>
        <v>#REF!</v>
      </c>
      <c r="Z17" s="39" t="e">
        <f>P17+Q17+R17+S17-#REF!</f>
        <v>#REF!</v>
      </c>
      <c r="AA17" s="39" t="e">
        <f>P17+Q17+R17+S17-#REF!</f>
        <v>#REF!</v>
      </c>
      <c r="AB17" s="50">
        <v>1</v>
      </c>
      <c r="AC17" s="5" t="e">
        <f>#REF!+#REF!</f>
        <v>#REF!</v>
      </c>
      <c r="AD17" s="5" t="e">
        <f>AC17-#REF!</f>
        <v>#REF!</v>
      </c>
      <c r="AE17" s="9"/>
    </row>
    <row r="18" spans="1:31" ht="37.5" customHeight="1" x14ac:dyDescent="0.3">
      <c r="A18" s="35">
        <v>10</v>
      </c>
      <c r="B18" s="49" t="s">
        <v>26</v>
      </c>
      <c r="C18" s="46">
        <f t="shared" si="0"/>
        <v>115</v>
      </c>
      <c r="D18" s="112">
        <f t="shared" si="2"/>
        <v>120</v>
      </c>
      <c r="E18" s="125">
        <v>115</v>
      </c>
      <c r="F18" s="125">
        <v>103</v>
      </c>
      <c r="G18" s="125">
        <v>0</v>
      </c>
      <c r="H18" s="125">
        <v>17</v>
      </c>
      <c r="I18" s="125">
        <v>9</v>
      </c>
      <c r="J18" s="125">
        <v>60</v>
      </c>
      <c r="K18" s="46">
        <f t="shared" si="1"/>
        <v>51</v>
      </c>
      <c r="L18" s="126">
        <v>3</v>
      </c>
      <c r="M18" s="125">
        <v>35</v>
      </c>
      <c r="N18" s="125">
        <v>0</v>
      </c>
      <c r="O18" s="125">
        <v>13</v>
      </c>
      <c r="P18" s="125">
        <v>100</v>
      </c>
      <c r="Q18" s="125">
        <v>5</v>
      </c>
      <c r="R18" s="129">
        <v>1</v>
      </c>
      <c r="S18" s="125">
        <v>14</v>
      </c>
      <c r="T18" s="47">
        <v>0</v>
      </c>
      <c r="U18" s="47">
        <v>2</v>
      </c>
      <c r="V18" s="125">
        <v>3</v>
      </c>
      <c r="W18" s="125">
        <v>5</v>
      </c>
      <c r="X18" s="39" t="e">
        <f>I18+J18+K18-#REF!</f>
        <v>#REF!</v>
      </c>
      <c r="Y18" s="39" t="e">
        <f>#REF!-#REF!-#REF!</f>
        <v>#REF!</v>
      </c>
      <c r="Z18" s="39" t="e">
        <f>P18+Q18+R18+S18-#REF!</f>
        <v>#REF!</v>
      </c>
      <c r="AA18" s="39" t="e">
        <f>P18+Q18+R18+S18-#REF!</f>
        <v>#REF!</v>
      </c>
      <c r="AB18" s="50">
        <v>2</v>
      </c>
      <c r="AC18" s="5" t="e">
        <f>#REF!+#REF!</f>
        <v>#REF!</v>
      </c>
      <c r="AD18" s="5" t="e">
        <f>AC18-#REF!</f>
        <v>#REF!</v>
      </c>
      <c r="AE18" s="9"/>
    </row>
    <row r="19" spans="1:31" ht="37.5" customHeight="1" x14ac:dyDescent="0.3">
      <c r="A19" s="35">
        <v>11</v>
      </c>
      <c r="B19" s="49" t="s">
        <v>79</v>
      </c>
      <c r="C19" s="46">
        <f t="shared" si="0"/>
        <v>138</v>
      </c>
      <c r="D19" s="112">
        <f t="shared" si="2"/>
        <v>201</v>
      </c>
      <c r="E19" s="125">
        <v>132</v>
      </c>
      <c r="F19" s="125">
        <v>191</v>
      </c>
      <c r="G19" s="125">
        <v>6</v>
      </c>
      <c r="H19" s="125">
        <v>10</v>
      </c>
      <c r="I19" s="125">
        <v>35</v>
      </c>
      <c r="J19" s="125">
        <v>109</v>
      </c>
      <c r="K19" s="46">
        <f t="shared" si="1"/>
        <v>57</v>
      </c>
      <c r="L19" s="126">
        <v>9</v>
      </c>
      <c r="M19" s="125">
        <v>37</v>
      </c>
      <c r="N19" s="125">
        <v>0</v>
      </c>
      <c r="O19" s="125">
        <v>11</v>
      </c>
      <c r="P19" s="125">
        <v>172</v>
      </c>
      <c r="Q19" s="125">
        <v>4</v>
      </c>
      <c r="R19" s="129">
        <v>3</v>
      </c>
      <c r="S19" s="125">
        <v>22</v>
      </c>
      <c r="T19" s="47">
        <v>6</v>
      </c>
      <c r="U19" s="47">
        <v>2</v>
      </c>
      <c r="V19" s="125">
        <v>0</v>
      </c>
      <c r="W19" s="125">
        <v>5</v>
      </c>
      <c r="X19" s="39" t="e">
        <f>I19+J19+K19-#REF!</f>
        <v>#REF!</v>
      </c>
      <c r="Y19" s="39" t="e">
        <f>#REF!-#REF!-#REF!</f>
        <v>#REF!</v>
      </c>
      <c r="Z19" s="39" t="e">
        <f>P19+Q19+R19+S19-#REF!</f>
        <v>#REF!</v>
      </c>
      <c r="AA19" s="39" t="e">
        <f>P19+Q19+R19+S19-#REF!</f>
        <v>#REF!</v>
      </c>
      <c r="AB19" s="50">
        <v>3</v>
      </c>
      <c r="AC19" s="5" t="e">
        <f>#REF!+#REF!</f>
        <v>#REF!</v>
      </c>
      <c r="AD19" s="5" t="e">
        <f>AC19-#REF!</f>
        <v>#REF!</v>
      </c>
      <c r="AE19" s="9"/>
    </row>
    <row r="20" spans="1:31" ht="37.5" customHeight="1" x14ac:dyDescent="0.3">
      <c r="A20" s="35">
        <v>12</v>
      </c>
      <c r="B20" s="49" t="s">
        <v>27</v>
      </c>
      <c r="C20" s="46">
        <f t="shared" si="0"/>
        <v>50</v>
      </c>
      <c r="D20" s="112">
        <f t="shared" si="2"/>
        <v>101</v>
      </c>
      <c r="E20" s="125">
        <v>49</v>
      </c>
      <c r="F20" s="125">
        <v>94</v>
      </c>
      <c r="G20" s="125">
        <v>1</v>
      </c>
      <c r="H20" s="125">
        <v>7</v>
      </c>
      <c r="I20" s="125">
        <v>14</v>
      </c>
      <c r="J20" s="125">
        <v>49</v>
      </c>
      <c r="K20" s="46">
        <f t="shared" si="1"/>
        <v>38</v>
      </c>
      <c r="L20" s="126">
        <v>4</v>
      </c>
      <c r="M20" s="125">
        <v>27</v>
      </c>
      <c r="N20" s="125">
        <v>3</v>
      </c>
      <c r="O20" s="125">
        <v>4</v>
      </c>
      <c r="P20" s="125">
        <v>95</v>
      </c>
      <c r="Q20" s="125">
        <v>1</v>
      </c>
      <c r="R20" s="129">
        <v>0</v>
      </c>
      <c r="S20" s="125">
        <v>5</v>
      </c>
      <c r="T20" s="47">
        <v>0</v>
      </c>
      <c r="U20" s="47">
        <v>1</v>
      </c>
      <c r="V20" s="125">
        <v>0</v>
      </c>
      <c r="W20" s="125">
        <v>5</v>
      </c>
      <c r="X20" s="39" t="e">
        <f>I20+J20+K20-#REF!</f>
        <v>#REF!</v>
      </c>
      <c r="Y20" s="39" t="e">
        <f>#REF!-#REF!-#REF!</f>
        <v>#REF!</v>
      </c>
      <c r="Z20" s="39" t="e">
        <f>P20+Q20+R20+S20-#REF!</f>
        <v>#REF!</v>
      </c>
      <c r="AA20" s="39" t="e">
        <f>P20+Q20+R20+S20-#REF!</f>
        <v>#REF!</v>
      </c>
      <c r="AB20" s="50"/>
      <c r="AC20" s="5" t="e">
        <f>#REF!+#REF!</f>
        <v>#REF!</v>
      </c>
      <c r="AD20" s="5" t="e">
        <f>AC20-#REF!</f>
        <v>#REF!</v>
      </c>
      <c r="AE20" s="50"/>
    </row>
    <row r="21" spans="1:31" ht="37.5" customHeight="1" x14ac:dyDescent="0.3">
      <c r="A21" s="35">
        <v>13</v>
      </c>
      <c r="B21" s="49" t="s">
        <v>28</v>
      </c>
      <c r="C21" s="46">
        <f t="shared" si="0"/>
        <v>102</v>
      </c>
      <c r="D21" s="112">
        <f t="shared" si="2"/>
        <v>96</v>
      </c>
      <c r="E21" s="125">
        <v>99</v>
      </c>
      <c r="F21" s="125">
        <v>94</v>
      </c>
      <c r="G21" s="125">
        <v>3</v>
      </c>
      <c r="H21" s="125">
        <v>2</v>
      </c>
      <c r="I21" s="125">
        <v>4</v>
      </c>
      <c r="J21" s="125">
        <v>66</v>
      </c>
      <c r="K21" s="46">
        <f t="shared" si="1"/>
        <v>26</v>
      </c>
      <c r="L21" s="126">
        <v>3</v>
      </c>
      <c r="M21" s="125">
        <v>20</v>
      </c>
      <c r="N21" s="125">
        <v>1</v>
      </c>
      <c r="O21" s="125">
        <v>2</v>
      </c>
      <c r="P21" s="125">
        <v>89</v>
      </c>
      <c r="Q21" s="125">
        <v>3</v>
      </c>
      <c r="R21" s="129">
        <v>1</v>
      </c>
      <c r="S21" s="125">
        <v>3</v>
      </c>
      <c r="T21" s="47">
        <v>0</v>
      </c>
      <c r="U21" s="47">
        <v>0</v>
      </c>
      <c r="V21" s="125">
        <v>2</v>
      </c>
      <c r="W21" s="125">
        <v>4</v>
      </c>
      <c r="X21" s="39" t="e">
        <f>I21+J21+K21-#REF!</f>
        <v>#REF!</v>
      </c>
      <c r="Y21" s="39" t="e">
        <f>#REF!-#REF!-#REF!</f>
        <v>#REF!</v>
      </c>
      <c r="Z21" s="39" t="e">
        <f>P21+Q21+R21+S21-#REF!</f>
        <v>#REF!</v>
      </c>
      <c r="AA21" s="39" t="e">
        <f>P21+Q21+R21+S21-#REF!</f>
        <v>#REF!</v>
      </c>
      <c r="AB21" s="50">
        <v>12</v>
      </c>
      <c r="AC21" s="5" t="e">
        <f>#REF!+#REF!</f>
        <v>#REF!</v>
      </c>
      <c r="AD21" s="5" t="e">
        <f>AC21-#REF!</f>
        <v>#REF!</v>
      </c>
      <c r="AE21" s="50"/>
    </row>
    <row r="22" spans="1:31" ht="37.5" customHeight="1" x14ac:dyDescent="0.3">
      <c r="A22" s="35">
        <v>14</v>
      </c>
      <c r="B22" s="49" t="s">
        <v>29</v>
      </c>
      <c r="C22" s="46">
        <f t="shared" si="0"/>
        <v>277</v>
      </c>
      <c r="D22" s="112">
        <f t="shared" si="2"/>
        <v>320</v>
      </c>
      <c r="E22" s="125">
        <v>258</v>
      </c>
      <c r="F22" s="125">
        <v>300</v>
      </c>
      <c r="G22" s="125">
        <v>19</v>
      </c>
      <c r="H22" s="125">
        <v>20</v>
      </c>
      <c r="I22" s="125">
        <v>58</v>
      </c>
      <c r="J22" s="125">
        <v>199</v>
      </c>
      <c r="K22" s="46">
        <f t="shared" si="1"/>
        <v>63</v>
      </c>
      <c r="L22" s="126">
        <v>10</v>
      </c>
      <c r="M22" s="125">
        <v>37</v>
      </c>
      <c r="N22" s="125">
        <v>7</v>
      </c>
      <c r="O22" s="125">
        <v>9</v>
      </c>
      <c r="P22" s="125">
        <v>296</v>
      </c>
      <c r="Q22" s="125">
        <v>4</v>
      </c>
      <c r="R22" s="129">
        <v>5</v>
      </c>
      <c r="S22" s="125">
        <v>15</v>
      </c>
      <c r="T22" s="47">
        <v>16</v>
      </c>
      <c r="U22" s="47">
        <v>9</v>
      </c>
      <c r="V22" s="125">
        <v>0</v>
      </c>
      <c r="W22" s="125">
        <v>5</v>
      </c>
      <c r="X22" s="39" t="e">
        <f>I22+J22+K22-#REF!</f>
        <v>#REF!</v>
      </c>
      <c r="Y22" s="39" t="e">
        <f>#REF!-#REF!-#REF!</f>
        <v>#REF!</v>
      </c>
      <c r="Z22" s="39" t="e">
        <f>P22+Q22+R22+S22-#REF!</f>
        <v>#REF!</v>
      </c>
      <c r="AA22" s="39" t="e">
        <f>P22+Q22+R22+S22-#REF!</f>
        <v>#REF!</v>
      </c>
      <c r="AB22" s="50">
        <v>11</v>
      </c>
      <c r="AC22" s="5" t="e">
        <f>#REF!+#REF!</f>
        <v>#REF!</v>
      </c>
      <c r="AD22" s="5" t="e">
        <f>AC22-#REF!</f>
        <v>#REF!</v>
      </c>
      <c r="AE22" s="9"/>
    </row>
    <row r="23" spans="1:31" ht="37.5" customHeight="1" thickBot="1" x14ac:dyDescent="0.35">
      <c r="A23" s="65">
        <v>15</v>
      </c>
      <c r="B23" s="52" t="s">
        <v>30</v>
      </c>
      <c r="C23" s="11">
        <f t="shared" si="0"/>
        <v>42</v>
      </c>
      <c r="D23" s="112">
        <f t="shared" si="2"/>
        <v>20</v>
      </c>
      <c r="E23" s="125">
        <v>31</v>
      </c>
      <c r="F23" s="125">
        <v>13</v>
      </c>
      <c r="G23" s="125">
        <v>11</v>
      </c>
      <c r="H23" s="125">
        <v>7</v>
      </c>
      <c r="I23" s="125">
        <v>6</v>
      </c>
      <c r="J23" s="125">
        <v>13</v>
      </c>
      <c r="K23" s="11">
        <f t="shared" si="1"/>
        <v>1</v>
      </c>
      <c r="L23" s="126">
        <v>0</v>
      </c>
      <c r="M23" s="125">
        <v>0</v>
      </c>
      <c r="N23" s="125">
        <v>0</v>
      </c>
      <c r="O23" s="125">
        <v>1</v>
      </c>
      <c r="P23" s="125">
        <v>13</v>
      </c>
      <c r="Q23" s="125">
        <v>1</v>
      </c>
      <c r="R23" s="129">
        <v>0</v>
      </c>
      <c r="S23" s="125">
        <v>6</v>
      </c>
      <c r="T23" s="10">
        <v>4</v>
      </c>
      <c r="U23" s="10">
        <v>0</v>
      </c>
      <c r="V23" s="125">
        <v>0</v>
      </c>
      <c r="W23" s="125">
        <v>0</v>
      </c>
      <c r="X23" s="39" t="e">
        <f>I23+J23+K23-#REF!</f>
        <v>#REF!</v>
      </c>
      <c r="Y23" s="39" t="e">
        <f>#REF!-#REF!-#REF!</f>
        <v>#REF!</v>
      </c>
      <c r="Z23" s="39" t="e">
        <f>P23+Q23+R23+S23-#REF!</f>
        <v>#REF!</v>
      </c>
      <c r="AA23" s="39" t="e">
        <f>P23+Q23+R23+S23-#REF!</f>
        <v>#REF!</v>
      </c>
      <c r="AB23" s="50"/>
      <c r="AC23" s="5" t="e">
        <f>#REF!+#REF!</f>
        <v>#REF!</v>
      </c>
      <c r="AD23" s="5" t="e">
        <f>AC23-#REF!</f>
        <v>#REF!</v>
      </c>
      <c r="AE23" s="9"/>
    </row>
    <row r="24" spans="1:31" s="41" customFormat="1" ht="42" customHeight="1" thickBot="1" x14ac:dyDescent="0.25">
      <c r="A24" s="130" t="s">
        <v>75</v>
      </c>
      <c r="B24" s="131"/>
      <c r="C24" s="37">
        <f>IF(SUM(C9:C23)='2 жадвал'!C23,SUM(C9:C23),"ХАТО")</f>
        <v>1472</v>
      </c>
      <c r="D24" s="37">
        <f>IF(SUM(D9:D23)='2 жадвал'!D23,SUM(D9:D23),"ХАТО")</f>
        <v>1530</v>
      </c>
      <c r="E24" s="37">
        <f>IF(SUM(E9:E23)+SUM(G9:G23)=C24,SUM(E9:E23),"ХАТО")</f>
        <v>1411</v>
      </c>
      <c r="F24" s="37">
        <f>IF(SUM(F9:F23)+SUM(H9:H23)=D24,SUM(F9:F23),"ХАТО")</f>
        <v>1411</v>
      </c>
      <c r="G24" s="38">
        <f>IF(SUM(E9:E23)+SUM(G9:G23)=C24,SUM(G9:G23),"ХАТО")</f>
        <v>61</v>
      </c>
      <c r="H24" s="38">
        <f>IF(SUM(F9:F23)+SUM(H9:H23)=D24,SUM(H9:H23),"ХАТО")</f>
        <v>119</v>
      </c>
      <c r="I24" s="38">
        <f>IF(SUM(I9:I23)='2 жадвал'!F23,SUM(I9:I23),"ХАТО")</f>
        <v>214</v>
      </c>
      <c r="J24" s="38">
        <f>IF(SUM(J9:J23)='2 жадвал'!H23,SUM(J9:J23),"ХАТО")</f>
        <v>921</v>
      </c>
      <c r="K24" s="38">
        <f>IF(SUM(K9:K23)='2 жадвал'!J23,SUM(K9:K23),"ХАТО")</f>
        <v>395</v>
      </c>
      <c r="L24" s="66">
        <f>IF(SUM(L9:L23)+SUM(M9:M23)='1 жадвал'!F13,SUM(L9:L23),"ХАТО")</f>
        <v>55</v>
      </c>
      <c r="M24" s="38">
        <f>IF(SUM(L9:L23)+SUM(M9:M23)='1 жадвал'!F13,SUM(M9:M23),"ХАТО")</f>
        <v>241</v>
      </c>
      <c r="N24" s="38">
        <f>SUM(N9:N23)</f>
        <v>15</v>
      </c>
      <c r="O24" s="38">
        <f>SUM(O9:O23)</f>
        <v>84</v>
      </c>
      <c r="P24" s="38">
        <f>IF(SUM(P9:P23)+SUM(Q9:Q23)+SUM(R9:R23)+SUM(S9:S23)=D24,SUM(P9:P23),"ХАТО")</f>
        <v>1346</v>
      </c>
      <c r="Q24" s="38">
        <f>IF(SUM(P9:P23)+SUM(Q9:Q23)+SUM(R9:R23)+SUM(S9:S23)=D24,SUM(Q9:Q23),"ХАТО")</f>
        <v>43</v>
      </c>
      <c r="R24" s="38">
        <f>IF(SUM(P9:P23)+SUM(Q9:Q23)+SUM(R9:R23)+SUM(S9:S23)=D24,SUM(R9:R23),"ХАТО")</f>
        <v>22</v>
      </c>
      <c r="S24" s="38">
        <f>IF(SUM(P9:P23)+SUM(Q9:Q23)+SUM(R9:R23)+SUM(S9:S23)=D24,SUM(S9:S23),"ХАТО")</f>
        <v>119</v>
      </c>
      <c r="T24" s="37">
        <f>SUM(T9:T23)</f>
        <v>35</v>
      </c>
      <c r="U24" s="37">
        <f>SUM(U9:U23)</f>
        <v>19</v>
      </c>
      <c r="V24" s="37">
        <f>SUM(V9:V23)</f>
        <v>13</v>
      </c>
      <c r="W24" s="64">
        <f>SUM(W9:W23)</f>
        <v>36</v>
      </c>
      <c r="X24" s="41">
        <f>I24+J24+K24-C24</f>
        <v>58</v>
      </c>
      <c r="Y24" s="41">
        <f>C24-E24-G24</f>
        <v>0</v>
      </c>
      <c r="Z24" s="41">
        <f>P24+Q24+R24+S24-C24</f>
        <v>58</v>
      </c>
      <c r="AA24" s="41">
        <f>P24+Q24+R24+S24-C24</f>
        <v>58</v>
      </c>
      <c r="AC24" s="41" t="e">
        <f>#REF!+#REF!</f>
        <v>#REF!</v>
      </c>
      <c r="AD24" s="41" t="e">
        <f>AC24-#REF!</f>
        <v>#REF!</v>
      </c>
    </row>
    <row r="25" spans="1:31" ht="23.25" customHeight="1" x14ac:dyDescent="0.3"/>
    <row r="26" spans="1:31" x14ac:dyDescent="0.3">
      <c r="L26" s="40"/>
    </row>
    <row r="27" spans="1:31" s="54" customFormat="1" x14ac:dyDescent="0.2"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U27" s="16"/>
      <c r="W27" s="16"/>
    </row>
    <row r="28" spans="1:31" x14ac:dyDescent="0.3"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X28" s="40"/>
      <c r="Y28" s="40"/>
      <c r="Z28" s="40"/>
      <c r="AA28" s="40"/>
    </row>
    <row r="29" spans="1:31" s="2" customFormat="1" ht="24" customHeight="1" x14ac:dyDescent="0.2">
      <c r="B29" s="14"/>
    </row>
    <row r="30" spans="1:31" x14ac:dyDescent="0.3">
      <c r="C30" s="39"/>
      <c r="D30" s="39"/>
      <c r="I30" s="55"/>
      <c r="J30" s="55"/>
      <c r="K30" s="55"/>
      <c r="M30" s="53"/>
    </row>
    <row r="31" spans="1:31" x14ac:dyDescent="0.3">
      <c r="G31" s="18"/>
      <c r="H31" s="18"/>
      <c r="I31" s="18"/>
      <c r="J31" s="18"/>
      <c r="K31" s="18"/>
      <c r="L31" s="56"/>
      <c r="M31" s="18"/>
      <c r="N31" s="18"/>
    </row>
  </sheetData>
  <sheetProtection algorithmName="SHA-512" hashValue="7w7ahU91VWw+gxIJD6KilHoupX0RjU16eVOwImslNjgK+FlZDf3yxJqEVcK01xfPr1Kup3L8CGLmrH6jUc89GQ==" saltValue="sOyE3xvXYlYPaU7XZPzqVA==" spinCount="100000" sheet="1" objects="1" scenarios="1"/>
  <mergeCells count="26">
    <mergeCell ref="B3:B7"/>
    <mergeCell ref="C3:D6"/>
    <mergeCell ref="E3:W3"/>
    <mergeCell ref="E4:H4"/>
    <mergeCell ref="R5:R7"/>
    <mergeCell ref="S5:S7"/>
    <mergeCell ref="K6:K7"/>
    <mergeCell ref="L6:M6"/>
    <mergeCell ref="N6:N7"/>
    <mergeCell ref="O6:O7"/>
    <mergeCell ref="A1:W1"/>
    <mergeCell ref="B27:Q27"/>
    <mergeCell ref="B28:Q28"/>
    <mergeCell ref="V2:W2"/>
    <mergeCell ref="I4:S4"/>
    <mergeCell ref="T4:U6"/>
    <mergeCell ref="V4:W6"/>
    <mergeCell ref="E5:F6"/>
    <mergeCell ref="G5:H6"/>
    <mergeCell ref="I5:I7"/>
    <mergeCell ref="J5:J7"/>
    <mergeCell ref="K5:O5"/>
    <mergeCell ref="P5:P7"/>
    <mergeCell ref="Q5:Q7"/>
    <mergeCell ref="A24:B24"/>
    <mergeCell ref="A3:A7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4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00"/>
    <pageSetUpPr fitToPage="1"/>
  </sheetPr>
  <dimension ref="A1:AN33"/>
  <sheetViews>
    <sheetView view="pageBreakPreview" zoomScale="70" zoomScaleNormal="70" zoomScaleSheetLayoutView="70" zoomScalePageLayoutView="55" workbookViewId="0">
      <selection sqref="A1:AH1"/>
    </sheetView>
  </sheetViews>
  <sheetFormatPr defaultColWidth="9.140625" defaultRowHeight="20.25" x14ac:dyDescent="0.3"/>
  <cols>
    <col min="1" max="1" width="6.42578125" style="40" customWidth="1"/>
    <col min="2" max="2" width="53.140625" style="94" customWidth="1"/>
    <col min="3" max="32" width="10.140625" style="40" customWidth="1"/>
    <col min="33" max="34" width="10.140625" style="74" customWidth="1"/>
    <col min="35" max="16384" width="9.140625" style="40"/>
  </cols>
  <sheetData>
    <row r="1" spans="1:40" ht="85.5" customHeight="1" x14ac:dyDescent="0.3">
      <c r="A1" s="133" t="s">
        <v>123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</row>
    <row r="2" spans="1:40" ht="2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132" t="s">
        <v>71</v>
      </c>
      <c r="AH2" s="132"/>
    </row>
    <row r="3" spans="1:40" ht="94.5" customHeight="1" x14ac:dyDescent="0.3">
      <c r="A3" s="141" t="s">
        <v>70</v>
      </c>
      <c r="B3" s="134" t="s">
        <v>68</v>
      </c>
      <c r="C3" s="134" t="s">
        <v>10</v>
      </c>
      <c r="D3" s="134"/>
      <c r="E3" s="134" t="s">
        <v>44</v>
      </c>
      <c r="F3" s="134"/>
      <c r="G3" s="134" t="s">
        <v>18</v>
      </c>
      <c r="H3" s="134"/>
      <c r="I3" s="134" t="s">
        <v>19</v>
      </c>
      <c r="J3" s="134"/>
      <c r="K3" s="134" t="s">
        <v>20</v>
      </c>
      <c r="L3" s="134"/>
      <c r="M3" s="134" t="s">
        <v>21</v>
      </c>
      <c r="N3" s="134"/>
      <c r="O3" s="134" t="s">
        <v>22</v>
      </c>
      <c r="P3" s="134"/>
      <c r="Q3" s="134" t="s">
        <v>23</v>
      </c>
      <c r="R3" s="134"/>
      <c r="S3" s="134" t="s">
        <v>24</v>
      </c>
      <c r="T3" s="134"/>
      <c r="U3" s="134" t="s">
        <v>25</v>
      </c>
      <c r="V3" s="134"/>
      <c r="W3" s="134" t="s">
        <v>26</v>
      </c>
      <c r="X3" s="134"/>
      <c r="Y3" s="134" t="s">
        <v>78</v>
      </c>
      <c r="Z3" s="134"/>
      <c r="AA3" s="134" t="s">
        <v>45</v>
      </c>
      <c r="AB3" s="134"/>
      <c r="AC3" s="134" t="s">
        <v>28</v>
      </c>
      <c r="AD3" s="134"/>
      <c r="AE3" s="134" t="s">
        <v>93</v>
      </c>
      <c r="AF3" s="134"/>
      <c r="AG3" s="134" t="s">
        <v>94</v>
      </c>
      <c r="AH3" s="170"/>
    </row>
    <row r="4" spans="1:40" ht="33.75" customHeight="1" thickBot="1" x14ac:dyDescent="0.35">
      <c r="A4" s="143"/>
      <c r="B4" s="169"/>
      <c r="C4" s="114" t="s">
        <v>95</v>
      </c>
      <c r="D4" s="114" t="s">
        <v>119</v>
      </c>
      <c r="E4" s="114" t="s">
        <v>95</v>
      </c>
      <c r="F4" s="114" t="s">
        <v>119</v>
      </c>
      <c r="G4" s="114" t="s">
        <v>95</v>
      </c>
      <c r="H4" s="114" t="s">
        <v>119</v>
      </c>
      <c r="I4" s="114" t="s">
        <v>95</v>
      </c>
      <c r="J4" s="114" t="s">
        <v>119</v>
      </c>
      <c r="K4" s="114" t="s">
        <v>95</v>
      </c>
      <c r="L4" s="114" t="s">
        <v>119</v>
      </c>
      <c r="M4" s="114" t="s">
        <v>95</v>
      </c>
      <c r="N4" s="114" t="s">
        <v>119</v>
      </c>
      <c r="O4" s="114" t="s">
        <v>95</v>
      </c>
      <c r="P4" s="114" t="s">
        <v>119</v>
      </c>
      <c r="Q4" s="114" t="s">
        <v>95</v>
      </c>
      <c r="R4" s="114" t="s">
        <v>119</v>
      </c>
      <c r="S4" s="114" t="s">
        <v>95</v>
      </c>
      <c r="T4" s="114" t="s">
        <v>119</v>
      </c>
      <c r="U4" s="114" t="s">
        <v>95</v>
      </c>
      <c r="V4" s="114" t="s">
        <v>119</v>
      </c>
      <c r="W4" s="114" t="s">
        <v>95</v>
      </c>
      <c r="X4" s="114" t="s">
        <v>119</v>
      </c>
      <c r="Y4" s="114" t="s">
        <v>95</v>
      </c>
      <c r="Z4" s="114" t="s">
        <v>119</v>
      </c>
      <c r="AA4" s="114" t="s">
        <v>95</v>
      </c>
      <c r="AB4" s="114" t="s">
        <v>119</v>
      </c>
      <c r="AC4" s="114" t="s">
        <v>95</v>
      </c>
      <c r="AD4" s="114" t="s">
        <v>119</v>
      </c>
      <c r="AE4" s="114" t="s">
        <v>95</v>
      </c>
      <c r="AF4" s="114" t="s">
        <v>119</v>
      </c>
      <c r="AG4" s="114" t="s">
        <v>95</v>
      </c>
      <c r="AH4" s="114" t="s">
        <v>119</v>
      </c>
    </row>
    <row r="5" spans="1:40" ht="27.75" customHeight="1" thickBot="1" x14ac:dyDescent="0.35">
      <c r="A5" s="115">
        <v>1</v>
      </c>
      <c r="B5" s="81">
        <v>2</v>
      </c>
      <c r="C5" s="116">
        <v>3</v>
      </c>
      <c r="D5" s="116">
        <v>4</v>
      </c>
      <c r="E5" s="116">
        <v>5</v>
      </c>
      <c r="F5" s="116">
        <v>6</v>
      </c>
      <c r="G5" s="116">
        <v>7</v>
      </c>
      <c r="H5" s="116">
        <v>8</v>
      </c>
      <c r="I5" s="116">
        <v>9</v>
      </c>
      <c r="J5" s="116">
        <v>10</v>
      </c>
      <c r="K5" s="116">
        <v>11</v>
      </c>
      <c r="L5" s="116">
        <v>12</v>
      </c>
      <c r="M5" s="116">
        <v>13</v>
      </c>
      <c r="N5" s="116">
        <v>14</v>
      </c>
      <c r="O5" s="116">
        <v>15</v>
      </c>
      <c r="P5" s="116">
        <v>16</v>
      </c>
      <c r="Q5" s="116">
        <v>17</v>
      </c>
      <c r="R5" s="116">
        <v>18</v>
      </c>
      <c r="S5" s="116">
        <v>19</v>
      </c>
      <c r="T5" s="116">
        <v>20</v>
      </c>
      <c r="U5" s="116">
        <v>21</v>
      </c>
      <c r="V5" s="116">
        <v>22</v>
      </c>
      <c r="W5" s="116">
        <v>23</v>
      </c>
      <c r="X5" s="116">
        <v>24</v>
      </c>
      <c r="Y5" s="116">
        <v>25</v>
      </c>
      <c r="Z5" s="116">
        <v>26</v>
      </c>
      <c r="AA5" s="116">
        <v>27</v>
      </c>
      <c r="AB5" s="116">
        <v>28</v>
      </c>
      <c r="AC5" s="116">
        <v>29</v>
      </c>
      <c r="AD5" s="116">
        <v>30</v>
      </c>
      <c r="AE5" s="116">
        <v>31</v>
      </c>
      <c r="AF5" s="116">
        <v>32</v>
      </c>
      <c r="AG5" s="116">
        <v>33</v>
      </c>
      <c r="AH5" s="117">
        <v>34</v>
      </c>
    </row>
    <row r="6" spans="1:40" ht="40.5" customHeight="1" x14ac:dyDescent="0.3">
      <c r="A6" s="118">
        <v>1</v>
      </c>
      <c r="B6" s="119" t="s">
        <v>103</v>
      </c>
      <c r="C6" s="79">
        <f>IF((E6+G6+I6+K6+M6+O6+Q6+S6+U6+W6+Y6+AA6+AC6+AE6+AG6)='2 жадвал'!C8,(E6+G6+I6+K6+M6+O6+Q6+S6+U6+W6+Y6+AA6+AC6+AE6+AG6),"ХАТО")</f>
        <v>215</v>
      </c>
      <c r="D6" s="79">
        <f>IF((F6+H6+J6+L6+N6+P6+R6+T6+V6+X6+Z6+AB6+AD6+AF6+AH6)='2 жадвал'!D8,(F6+H6+J6+L6+N6+P6+R6+T6+V6+X6+Z6+AB6+AD6+AF6+AH6),"ХАТО")</f>
        <v>297</v>
      </c>
      <c r="E6" s="78">
        <v>30</v>
      </c>
      <c r="F6" s="78">
        <v>28</v>
      </c>
      <c r="G6" s="78">
        <v>6</v>
      </c>
      <c r="H6" s="78">
        <v>5</v>
      </c>
      <c r="I6" s="78">
        <v>9</v>
      </c>
      <c r="J6" s="78">
        <v>10</v>
      </c>
      <c r="K6" s="78">
        <v>5</v>
      </c>
      <c r="L6" s="78">
        <v>3</v>
      </c>
      <c r="M6" s="78">
        <v>8</v>
      </c>
      <c r="N6" s="78">
        <v>4</v>
      </c>
      <c r="O6" s="78">
        <v>12</v>
      </c>
      <c r="P6" s="78">
        <v>6</v>
      </c>
      <c r="Q6" s="78">
        <v>4</v>
      </c>
      <c r="R6" s="78">
        <v>4</v>
      </c>
      <c r="S6" s="78">
        <v>9</v>
      </c>
      <c r="T6" s="78">
        <v>21</v>
      </c>
      <c r="U6" s="78">
        <v>2</v>
      </c>
      <c r="V6" s="78">
        <v>3</v>
      </c>
      <c r="W6" s="78">
        <v>20</v>
      </c>
      <c r="X6" s="78">
        <v>35</v>
      </c>
      <c r="Y6" s="124">
        <v>9</v>
      </c>
      <c r="Z6" s="124">
        <v>52</v>
      </c>
      <c r="AA6" s="78">
        <v>5</v>
      </c>
      <c r="AB6" s="78">
        <v>4</v>
      </c>
      <c r="AC6" s="78">
        <v>42</v>
      </c>
      <c r="AD6" s="78">
        <v>26</v>
      </c>
      <c r="AE6" s="78">
        <v>48</v>
      </c>
      <c r="AF6" s="78">
        <v>88</v>
      </c>
      <c r="AG6" s="84">
        <v>6</v>
      </c>
      <c r="AH6" s="84">
        <v>8</v>
      </c>
      <c r="AI6" s="5"/>
      <c r="AJ6" s="5"/>
      <c r="AL6" s="5"/>
      <c r="AM6" s="5"/>
      <c r="AN6" s="5"/>
    </row>
    <row r="7" spans="1:40" ht="40.5" customHeight="1" x14ac:dyDescent="0.3">
      <c r="A7" s="35">
        <v>2</v>
      </c>
      <c r="B7" s="15" t="s">
        <v>104</v>
      </c>
      <c r="C7" s="77">
        <f>IF((E7+G7+I7+K7+M7+O7+Q7+S7+U7+W7+Y7+AA7+AC7+AE7+AG7)='2 жадвал'!C9,(E7+G7+I7+K7+M7+O7+Q7+S7+U7+W7+Y7+AA7+AC7+AE7+AG7),"ХАТО")</f>
        <v>36</v>
      </c>
      <c r="D7" s="77">
        <f>IF((F7+H7+J7+L7+N7+P7+R7+T7+V7+X7+Z7+AB7+AD7+AF7+AH7)='2 жадвал'!D9,(F7+H7+J7+L7+N7+P7+R7+T7+V7+X7+Z7+AB7+AD7+AF7+AH7),"ХАТО")</f>
        <v>283</v>
      </c>
      <c r="E7" s="50">
        <v>5</v>
      </c>
      <c r="F7" s="50">
        <v>1</v>
      </c>
      <c r="G7" s="50">
        <v>4</v>
      </c>
      <c r="H7" s="50">
        <v>33</v>
      </c>
      <c r="I7" s="50">
        <v>2</v>
      </c>
      <c r="J7" s="50">
        <v>26</v>
      </c>
      <c r="K7" s="50">
        <v>0</v>
      </c>
      <c r="L7" s="50">
        <v>3</v>
      </c>
      <c r="M7" s="50">
        <v>1</v>
      </c>
      <c r="N7" s="50">
        <v>30</v>
      </c>
      <c r="O7" s="50">
        <v>0</v>
      </c>
      <c r="P7" s="50">
        <v>6</v>
      </c>
      <c r="Q7" s="50">
        <v>3</v>
      </c>
      <c r="R7" s="50">
        <v>4</v>
      </c>
      <c r="S7" s="50">
        <v>4</v>
      </c>
      <c r="T7" s="50">
        <v>22</v>
      </c>
      <c r="U7" s="50">
        <v>1</v>
      </c>
      <c r="V7" s="50">
        <v>11</v>
      </c>
      <c r="W7" s="50">
        <v>4</v>
      </c>
      <c r="X7" s="50">
        <v>16</v>
      </c>
      <c r="Y7" s="124">
        <v>2</v>
      </c>
      <c r="Z7" s="124">
        <v>44</v>
      </c>
      <c r="AA7" s="50">
        <v>3</v>
      </c>
      <c r="AB7" s="50">
        <v>32</v>
      </c>
      <c r="AC7" s="50">
        <v>0</v>
      </c>
      <c r="AD7" s="50">
        <v>12</v>
      </c>
      <c r="AE7" s="50">
        <v>6</v>
      </c>
      <c r="AF7" s="50">
        <v>42</v>
      </c>
      <c r="AG7" s="85">
        <v>1</v>
      </c>
      <c r="AH7" s="85">
        <v>1</v>
      </c>
      <c r="AI7" s="5"/>
      <c r="AJ7" s="5"/>
      <c r="AL7" s="5"/>
      <c r="AM7" s="5"/>
      <c r="AN7" s="5"/>
    </row>
    <row r="8" spans="1:40" ht="40.5" customHeight="1" x14ac:dyDescent="0.3">
      <c r="A8" s="35">
        <v>3</v>
      </c>
      <c r="B8" s="15" t="s">
        <v>105</v>
      </c>
      <c r="C8" s="77">
        <f>IF((E8+G8+I8+K8+M8+O8+Q8+S8+U8+W8+Y8+AA8+AC8+AE8+AG8)='2 жадвал'!C10,(E8+G8+I8+K8+M8+O8+Q8+S8+U8+W8+Y8+AA8+AC8+AE8+AG8),"ХАТО")</f>
        <v>0</v>
      </c>
      <c r="D8" s="77">
        <f>IF((F8+H8+J8+L8+N8+P8+R8+T8+V8+X8+Z8+AB8+AD8+AF8+AH8)='2 жадвал'!D10,(F8+H8+J8+L8+N8+P8+R8+T8+V8+X8+Z8+AB8+AD8+AF8+AH8),"ХАТО")</f>
        <v>14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  <c r="U8" s="50">
        <v>0</v>
      </c>
      <c r="V8" s="50">
        <v>0</v>
      </c>
      <c r="W8" s="50">
        <v>0</v>
      </c>
      <c r="X8" s="50">
        <v>4</v>
      </c>
      <c r="Y8" s="124">
        <v>0</v>
      </c>
      <c r="Z8" s="124">
        <v>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10</v>
      </c>
      <c r="AG8" s="85">
        <v>0</v>
      </c>
      <c r="AH8" s="85">
        <v>0</v>
      </c>
      <c r="AI8" s="5"/>
      <c r="AJ8" s="5"/>
      <c r="AL8" s="5"/>
      <c r="AM8" s="5"/>
      <c r="AN8" s="5"/>
    </row>
    <row r="9" spans="1:40" ht="40.5" customHeight="1" x14ac:dyDescent="0.3">
      <c r="A9" s="35">
        <v>4</v>
      </c>
      <c r="B9" s="15" t="s">
        <v>106</v>
      </c>
      <c r="C9" s="77">
        <f>IF((E9+G9+I9+K9+M9+O9+Q9+S9+U9+W9+Y9+AA9+AC9+AE9+AG9)='2 жадвал'!C11,(E9+G9+I9+K9+M9+O9+Q9+S9+U9+W9+Y9+AA9+AC9+AE9+AG9),"ХАТО")</f>
        <v>120</v>
      </c>
      <c r="D9" s="77">
        <f>IF((F9+H9+J9+L9+N9+P9+R9+T9+V9+X9+Z9+AB9+AD9+AF9+AH9)='2 жадвал'!D11,(F9+H9+J9+L9+N9+P9+R9+T9+V9+X9+Z9+AB9+AD9+AF9+AH9),"ХАТО")</f>
        <v>63</v>
      </c>
      <c r="E9" s="50">
        <v>24</v>
      </c>
      <c r="F9" s="50">
        <v>5</v>
      </c>
      <c r="G9" s="50">
        <v>10</v>
      </c>
      <c r="H9" s="50">
        <v>1</v>
      </c>
      <c r="I9" s="50">
        <v>10</v>
      </c>
      <c r="J9" s="50">
        <v>3</v>
      </c>
      <c r="K9" s="50">
        <v>1</v>
      </c>
      <c r="L9" s="50">
        <v>3</v>
      </c>
      <c r="M9" s="50">
        <v>3</v>
      </c>
      <c r="N9" s="50">
        <v>1</v>
      </c>
      <c r="O9" s="50">
        <v>1</v>
      </c>
      <c r="P9" s="50">
        <v>1</v>
      </c>
      <c r="Q9" s="50">
        <v>9</v>
      </c>
      <c r="R9" s="50">
        <v>3</v>
      </c>
      <c r="S9" s="50">
        <v>6</v>
      </c>
      <c r="T9" s="50">
        <v>5</v>
      </c>
      <c r="U9" s="50">
        <v>5</v>
      </c>
      <c r="V9" s="50">
        <v>1</v>
      </c>
      <c r="W9" s="50">
        <v>11</v>
      </c>
      <c r="X9" s="50">
        <v>7</v>
      </c>
      <c r="Y9" s="124">
        <v>21</v>
      </c>
      <c r="Z9" s="124">
        <v>14</v>
      </c>
      <c r="AA9" s="50">
        <v>1</v>
      </c>
      <c r="AB9" s="50">
        <v>3</v>
      </c>
      <c r="AC9" s="50">
        <v>3</v>
      </c>
      <c r="AD9" s="50">
        <v>10</v>
      </c>
      <c r="AE9" s="50">
        <v>14</v>
      </c>
      <c r="AF9" s="50">
        <v>6</v>
      </c>
      <c r="AG9" s="85">
        <v>1</v>
      </c>
      <c r="AH9" s="85">
        <v>0</v>
      </c>
      <c r="AI9" s="5"/>
      <c r="AJ9" s="5"/>
      <c r="AL9" s="5"/>
      <c r="AM9" s="5"/>
      <c r="AN9" s="5"/>
    </row>
    <row r="10" spans="1:40" ht="40.5" customHeight="1" x14ac:dyDescent="0.3">
      <c r="A10" s="35">
        <v>5</v>
      </c>
      <c r="B10" s="15" t="s">
        <v>107</v>
      </c>
      <c r="C10" s="77">
        <f>IF((E10+G10+I10+K10+M10+O10+Q10+S10+U10+W10+Y10+AA10+AC10+AE10+AG10)='2 жадвал'!C12,(E10+G10+I10+K10+M10+O10+Q10+S10+U10+W10+Y10+AA10+AC10+AE10+AG10),"ХАТО")</f>
        <v>596</v>
      </c>
      <c r="D10" s="77">
        <f>IF((F10+H10+J10+L10+N10+P10+R10+T10+V10+X10+Z10+AB10+AD10+AF10+AH10)='2 жадвал'!D12,(F10+H10+J10+L10+N10+P10+R10+T10+V10+X10+Z10+AB10+AD10+AF10+AH10),"ХАТО")</f>
        <v>451</v>
      </c>
      <c r="E10" s="50">
        <v>49</v>
      </c>
      <c r="F10" s="50">
        <v>45</v>
      </c>
      <c r="G10" s="50">
        <v>21</v>
      </c>
      <c r="H10" s="50">
        <v>13</v>
      </c>
      <c r="I10" s="50">
        <v>60</v>
      </c>
      <c r="J10" s="50">
        <v>28</v>
      </c>
      <c r="K10" s="50">
        <v>29</v>
      </c>
      <c r="L10" s="50">
        <v>19</v>
      </c>
      <c r="M10" s="50">
        <v>68</v>
      </c>
      <c r="N10" s="50">
        <v>32</v>
      </c>
      <c r="O10" s="50">
        <v>42</v>
      </c>
      <c r="P10" s="50">
        <v>26</v>
      </c>
      <c r="Q10" s="50">
        <v>28</v>
      </c>
      <c r="R10" s="50">
        <v>20</v>
      </c>
      <c r="S10" s="50">
        <v>37</v>
      </c>
      <c r="T10" s="50">
        <v>38</v>
      </c>
      <c r="U10" s="50">
        <v>36</v>
      </c>
      <c r="V10" s="50">
        <v>22</v>
      </c>
      <c r="W10" s="50">
        <v>47</v>
      </c>
      <c r="X10" s="50">
        <v>31</v>
      </c>
      <c r="Y10" s="124">
        <v>42</v>
      </c>
      <c r="Z10" s="124">
        <v>39</v>
      </c>
      <c r="AA10" s="50">
        <v>27</v>
      </c>
      <c r="AB10" s="50">
        <v>40</v>
      </c>
      <c r="AC10" s="50">
        <v>38</v>
      </c>
      <c r="AD10" s="50">
        <v>8</v>
      </c>
      <c r="AE10" s="50">
        <v>63</v>
      </c>
      <c r="AF10" s="50">
        <v>89</v>
      </c>
      <c r="AG10" s="85">
        <v>9</v>
      </c>
      <c r="AH10" s="85">
        <v>1</v>
      </c>
      <c r="AI10" s="5"/>
      <c r="AJ10" s="5"/>
      <c r="AL10" s="5"/>
      <c r="AM10" s="5"/>
      <c r="AN10" s="5"/>
    </row>
    <row r="11" spans="1:40" ht="40.5" customHeight="1" x14ac:dyDescent="0.3">
      <c r="A11" s="35">
        <v>6</v>
      </c>
      <c r="B11" s="15" t="s">
        <v>108</v>
      </c>
      <c r="C11" s="77">
        <f>IF((E11+G11+I11+K11+M11+O11+Q11+S11+U11+W11+Y11+AA11+AC11+AE11+AG11)='2 жадвал'!C13,(E11+G11+I11+K11+M11+O11+Q11+S11+U11+W11+Y11+AA11+AC11+AE11+AG11),"ХАТО")</f>
        <v>49</v>
      </c>
      <c r="D11" s="77">
        <f>IF((F11+H11+J11+L11+N11+P11+R11+T11+V11+X11+Z11+AB11+AD11+AF11+AH11)='2 жадвал'!D13,(F11+H11+J11+L11+N11+P11+R11+T11+V11+X11+Z11+AB11+AD11+AF11+AH11),"ХАТО")</f>
        <v>32</v>
      </c>
      <c r="E11" s="50">
        <v>1</v>
      </c>
      <c r="F11" s="50">
        <v>1</v>
      </c>
      <c r="G11" s="50">
        <v>0</v>
      </c>
      <c r="H11" s="50">
        <v>1</v>
      </c>
      <c r="I11" s="50">
        <v>4</v>
      </c>
      <c r="J11" s="50">
        <v>0</v>
      </c>
      <c r="K11" s="50">
        <v>1</v>
      </c>
      <c r="L11" s="50">
        <v>2</v>
      </c>
      <c r="M11" s="50">
        <v>2</v>
      </c>
      <c r="N11" s="50">
        <v>0</v>
      </c>
      <c r="O11" s="50">
        <v>0</v>
      </c>
      <c r="P11" s="50">
        <v>1</v>
      </c>
      <c r="Q11" s="50">
        <v>0</v>
      </c>
      <c r="R11" s="50">
        <v>0</v>
      </c>
      <c r="S11" s="50">
        <v>4</v>
      </c>
      <c r="T11" s="50">
        <v>2</v>
      </c>
      <c r="U11" s="50">
        <v>7</v>
      </c>
      <c r="V11" s="50">
        <v>1</v>
      </c>
      <c r="W11" s="50">
        <v>3</v>
      </c>
      <c r="X11" s="50">
        <v>3</v>
      </c>
      <c r="Y11" s="124">
        <v>6</v>
      </c>
      <c r="Z11" s="124">
        <v>3</v>
      </c>
      <c r="AA11" s="50">
        <v>1</v>
      </c>
      <c r="AB11" s="50">
        <v>2</v>
      </c>
      <c r="AC11" s="50">
        <v>2</v>
      </c>
      <c r="AD11" s="50">
        <v>0</v>
      </c>
      <c r="AE11" s="50">
        <v>16</v>
      </c>
      <c r="AF11" s="50">
        <v>16</v>
      </c>
      <c r="AG11" s="85">
        <v>2</v>
      </c>
      <c r="AH11" s="85">
        <v>0</v>
      </c>
      <c r="AI11" s="5"/>
      <c r="AJ11" s="5"/>
      <c r="AL11" s="5"/>
      <c r="AM11" s="5"/>
      <c r="AN11" s="5"/>
    </row>
    <row r="12" spans="1:40" ht="40.5" customHeight="1" x14ac:dyDescent="0.3">
      <c r="A12" s="35">
        <v>7</v>
      </c>
      <c r="B12" s="15" t="s">
        <v>109</v>
      </c>
      <c r="C12" s="77">
        <f>IF((E12+G12+I12+K12+M12+O12+Q12+S12+U12+W12+Y12+AA12+AC12+AE12+AG12)='2 жадвал'!C14,(E12+G12+I12+K12+M12+O12+Q12+S12+U12+W12+Y12+AA12+AC12+AE12+AG12),"ХАТО")</f>
        <v>5</v>
      </c>
      <c r="D12" s="77">
        <f>IF((F12+H12+J12+L12+N12+P12+R12+T12+V12+X12+Z12+AB12+AD12+AF12+AH12)='2 жадвал'!D14,(F12+H12+J12+L12+N12+P12+R12+T12+V12+X12+Z12+AB12+AD12+AF12+AH12),"ХАТО")</f>
        <v>50</v>
      </c>
      <c r="E12" s="50">
        <v>2</v>
      </c>
      <c r="F12" s="50">
        <v>2</v>
      </c>
      <c r="G12" s="50">
        <v>0</v>
      </c>
      <c r="H12" s="50">
        <v>0</v>
      </c>
      <c r="I12" s="50">
        <v>0</v>
      </c>
      <c r="J12" s="50">
        <v>2</v>
      </c>
      <c r="K12" s="50">
        <v>1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1</v>
      </c>
      <c r="W12" s="50">
        <v>1</v>
      </c>
      <c r="X12" s="50">
        <v>0</v>
      </c>
      <c r="Y12" s="124">
        <v>0</v>
      </c>
      <c r="Z12" s="124">
        <v>13</v>
      </c>
      <c r="AA12" s="50">
        <v>0</v>
      </c>
      <c r="AB12" s="50">
        <v>3</v>
      </c>
      <c r="AC12" s="50">
        <v>0</v>
      </c>
      <c r="AD12" s="50">
        <v>10</v>
      </c>
      <c r="AE12" s="50">
        <v>1</v>
      </c>
      <c r="AF12" s="50">
        <v>19</v>
      </c>
      <c r="AG12" s="85">
        <v>0</v>
      </c>
      <c r="AH12" s="85">
        <v>0</v>
      </c>
      <c r="AI12" s="5"/>
      <c r="AJ12" s="5"/>
      <c r="AL12" s="5"/>
      <c r="AM12" s="5"/>
      <c r="AN12" s="5"/>
    </row>
    <row r="13" spans="1:40" ht="40.5" customHeight="1" x14ac:dyDescent="0.3">
      <c r="A13" s="35">
        <v>8</v>
      </c>
      <c r="B13" s="15" t="s">
        <v>110</v>
      </c>
      <c r="C13" s="77">
        <f>IF((E13+G13+I13+K13+M13+O13+Q13+S13+U13+W13+Y13+AA13+AC13+AE13+AG13)='2 жадвал'!C15,(E13+G13+I13+K13+M13+O13+Q13+S13+U13+W13+Y13+AA13+AC13+AE13+AG13),"ХАТО")</f>
        <v>53</v>
      </c>
      <c r="D13" s="77">
        <f>IF((F13+H13+J13+L13+N13+P13+R13+T13+V13+X13+Z13+AB13+AD13+AF13+AH13)='2 жадвал'!D15,(F13+H13+J13+L13+N13+P13+R13+T13+V13+X13+Z13+AB13+AD13+AF13+AH13),"ХАТО")</f>
        <v>18</v>
      </c>
      <c r="E13" s="50">
        <v>7</v>
      </c>
      <c r="F13" s="50">
        <v>4</v>
      </c>
      <c r="G13" s="50">
        <v>0</v>
      </c>
      <c r="H13" s="50">
        <v>0</v>
      </c>
      <c r="I13" s="50">
        <v>3</v>
      </c>
      <c r="J13" s="50">
        <v>0</v>
      </c>
      <c r="K13" s="50">
        <v>7</v>
      </c>
      <c r="L13" s="50">
        <v>1</v>
      </c>
      <c r="M13" s="50">
        <v>3</v>
      </c>
      <c r="N13" s="50">
        <v>1</v>
      </c>
      <c r="O13" s="50">
        <v>1</v>
      </c>
      <c r="P13" s="50">
        <v>4</v>
      </c>
      <c r="Q13" s="50">
        <v>0</v>
      </c>
      <c r="R13" s="50">
        <v>0</v>
      </c>
      <c r="S13" s="50">
        <v>9</v>
      </c>
      <c r="T13" s="50">
        <v>2</v>
      </c>
      <c r="U13" s="50">
        <v>6</v>
      </c>
      <c r="V13" s="50">
        <v>2</v>
      </c>
      <c r="W13" s="50">
        <v>1</v>
      </c>
      <c r="X13" s="50">
        <v>2</v>
      </c>
      <c r="Y13" s="124">
        <v>7</v>
      </c>
      <c r="Z13" s="124">
        <v>0</v>
      </c>
      <c r="AA13" s="50">
        <v>2</v>
      </c>
      <c r="AB13" s="50">
        <v>0</v>
      </c>
      <c r="AC13" s="50">
        <v>2</v>
      </c>
      <c r="AD13" s="50">
        <v>1</v>
      </c>
      <c r="AE13" s="50">
        <v>5</v>
      </c>
      <c r="AF13" s="50">
        <v>1</v>
      </c>
      <c r="AG13" s="85">
        <v>0</v>
      </c>
      <c r="AH13" s="85">
        <v>0</v>
      </c>
      <c r="AI13" s="5"/>
      <c r="AJ13" s="5"/>
      <c r="AL13" s="5"/>
      <c r="AM13" s="5"/>
      <c r="AN13" s="5"/>
    </row>
    <row r="14" spans="1:40" ht="40.5" customHeight="1" x14ac:dyDescent="0.3">
      <c r="A14" s="35">
        <v>9</v>
      </c>
      <c r="B14" s="15" t="s">
        <v>111</v>
      </c>
      <c r="C14" s="77">
        <f>IF((E14+G14+I14+K14+M14+O14+Q14+S14+U14+W14+Y14+AA14+AC14+AE14+AG14)='2 жадвал'!C16,(E14+G14+I14+K14+M14+O14+Q14+S14+U14+W14+Y14+AA14+AC14+AE14+AG14),"ХАТО")</f>
        <v>60</v>
      </c>
      <c r="D14" s="77">
        <f>IF((F14+H14+J14+L14+N14+P14+R14+T14+V14+X14+Z14+AB14+AD14+AF14+AH14)='2 жадвал'!D16,(F14+H14+J14+L14+N14+P14+R14+T14+V14+X14+Z14+AB14+AD14+AF14+AH14),"ХАТО")</f>
        <v>26</v>
      </c>
      <c r="E14" s="50">
        <v>1</v>
      </c>
      <c r="F14" s="50">
        <v>1</v>
      </c>
      <c r="G14" s="50">
        <v>1</v>
      </c>
      <c r="H14" s="50">
        <v>0</v>
      </c>
      <c r="I14" s="50">
        <v>1</v>
      </c>
      <c r="J14" s="50">
        <v>0</v>
      </c>
      <c r="K14" s="50">
        <v>1</v>
      </c>
      <c r="L14" s="50">
        <v>1</v>
      </c>
      <c r="M14" s="50">
        <v>0</v>
      </c>
      <c r="N14" s="50">
        <v>1</v>
      </c>
      <c r="O14" s="50">
        <v>1</v>
      </c>
      <c r="P14" s="50">
        <v>1</v>
      </c>
      <c r="Q14" s="50">
        <v>2</v>
      </c>
      <c r="R14" s="50">
        <v>0</v>
      </c>
      <c r="S14" s="50">
        <v>0</v>
      </c>
      <c r="T14" s="50">
        <v>3</v>
      </c>
      <c r="U14" s="50">
        <v>3</v>
      </c>
      <c r="V14" s="50">
        <v>2</v>
      </c>
      <c r="W14" s="50">
        <v>0</v>
      </c>
      <c r="X14" s="50">
        <v>2</v>
      </c>
      <c r="Y14" s="124">
        <v>15</v>
      </c>
      <c r="Z14" s="124">
        <v>7</v>
      </c>
      <c r="AA14" s="50">
        <v>0</v>
      </c>
      <c r="AB14" s="50">
        <v>1</v>
      </c>
      <c r="AC14" s="50">
        <v>0</v>
      </c>
      <c r="AD14" s="50">
        <v>4</v>
      </c>
      <c r="AE14" s="50">
        <v>34</v>
      </c>
      <c r="AF14" s="50">
        <v>3</v>
      </c>
      <c r="AG14" s="85">
        <v>1</v>
      </c>
      <c r="AH14" s="85">
        <v>0</v>
      </c>
      <c r="AI14" s="5"/>
      <c r="AJ14" s="5"/>
      <c r="AL14" s="5"/>
      <c r="AM14" s="5"/>
      <c r="AN14" s="5"/>
    </row>
    <row r="15" spans="1:40" ht="40.5" customHeight="1" x14ac:dyDescent="0.3">
      <c r="A15" s="35">
        <v>10</v>
      </c>
      <c r="B15" s="15" t="s">
        <v>112</v>
      </c>
      <c r="C15" s="77">
        <f>IF((E15+G15+I15+K15+M15+O15+Q15+S15+U15+W15+Y15+AA15+AC15+AE15+AG15)='2 жадвал'!C17,(E15+G15+I15+K15+M15+O15+Q15+S15+U15+W15+Y15+AA15+AC15+AE15+AG15),"ХАТО")</f>
        <v>56</v>
      </c>
      <c r="D15" s="77">
        <f>IF((F15+H15+J15+L15+N15+P15+R15+T15+V15+X15+Z15+AB15+AD15+AF15+AH15)='2 жадвал'!D17,(F15+H15+J15+L15+N15+P15+R15+T15+V15+X15+Z15+AB15+AD15+AF15+AH15),"ХАТО")</f>
        <v>30</v>
      </c>
      <c r="E15" s="50">
        <v>0</v>
      </c>
      <c r="F15" s="50">
        <v>1</v>
      </c>
      <c r="G15" s="50">
        <v>2</v>
      </c>
      <c r="H15" s="50">
        <v>1</v>
      </c>
      <c r="I15" s="50">
        <v>5</v>
      </c>
      <c r="J15" s="50">
        <v>0</v>
      </c>
      <c r="K15" s="50">
        <v>1</v>
      </c>
      <c r="L15" s="50">
        <v>1</v>
      </c>
      <c r="M15" s="50">
        <v>5</v>
      </c>
      <c r="N15" s="50">
        <v>2</v>
      </c>
      <c r="O15" s="50">
        <v>2</v>
      </c>
      <c r="P15" s="50">
        <v>3</v>
      </c>
      <c r="Q15" s="50">
        <v>0</v>
      </c>
      <c r="R15" s="50">
        <v>0</v>
      </c>
      <c r="S15" s="50">
        <v>2</v>
      </c>
      <c r="T15" s="50">
        <v>1</v>
      </c>
      <c r="U15" s="50">
        <v>3</v>
      </c>
      <c r="V15" s="50">
        <v>4</v>
      </c>
      <c r="W15" s="50">
        <v>4</v>
      </c>
      <c r="X15" s="50">
        <v>4</v>
      </c>
      <c r="Y15" s="124">
        <v>2</v>
      </c>
      <c r="Z15" s="124">
        <v>4</v>
      </c>
      <c r="AA15" s="50">
        <v>4</v>
      </c>
      <c r="AB15" s="50">
        <v>2</v>
      </c>
      <c r="AC15" s="50">
        <v>3</v>
      </c>
      <c r="AD15" s="50">
        <v>3</v>
      </c>
      <c r="AE15" s="50">
        <v>23</v>
      </c>
      <c r="AF15" s="50">
        <v>3</v>
      </c>
      <c r="AG15" s="85">
        <v>0</v>
      </c>
      <c r="AH15" s="85">
        <v>1</v>
      </c>
      <c r="AI15" s="5"/>
      <c r="AJ15" s="5"/>
      <c r="AL15" s="5"/>
      <c r="AM15" s="5"/>
      <c r="AN15" s="5"/>
    </row>
    <row r="16" spans="1:40" ht="40.5" customHeight="1" x14ac:dyDescent="0.3">
      <c r="A16" s="35">
        <v>11</v>
      </c>
      <c r="B16" s="15" t="s">
        <v>113</v>
      </c>
      <c r="C16" s="77">
        <f>IF((E16+G16+I16+K16+M16+O16+Q16+S16+U16+W16+Y16+AA16+AC16+AE16+AG16)='2 жадвал'!C18,(E16+G16+I16+K16+M16+O16+Q16+S16+U16+W16+Y16+AA16+AC16+AE16+AG16),"ХАТО")</f>
        <v>54</v>
      </c>
      <c r="D16" s="77">
        <f>IF((F16+H16+J16+L16+N16+P16+R16+T16+V16+X16+Z16+AB16+AD16+AF16+AH16)='2 жадвал'!D18,(F16+H16+J16+L16+N16+P16+R16+T16+V16+X16+Z16+AB16+AD16+AF16+AH16),"ХАТО")</f>
        <v>66</v>
      </c>
      <c r="E16" s="50">
        <v>7</v>
      </c>
      <c r="F16" s="50">
        <v>3</v>
      </c>
      <c r="G16" s="50">
        <v>3</v>
      </c>
      <c r="H16" s="50">
        <v>14</v>
      </c>
      <c r="I16" s="50">
        <v>1</v>
      </c>
      <c r="J16" s="50">
        <v>2</v>
      </c>
      <c r="K16" s="50">
        <v>1</v>
      </c>
      <c r="L16" s="50">
        <v>1</v>
      </c>
      <c r="M16" s="50">
        <v>2</v>
      </c>
      <c r="N16" s="50">
        <v>4</v>
      </c>
      <c r="O16" s="50">
        <v>2</v>
      </c>
      <c r="P16" s="50">
        <v>0</v>
      </c>
      <c r="Q16" s="50">
        <v>0</v>
      </c>
      <c r="R16" s="50">
        <v>0</v>
      </c>
      <c r="S16" s="50">
        <v>2</v>
      </c>
      <c r="T16" s="50">
        <v>7</v>
      </c>
      <c r="U16" s="50">
        <v>9</v>
      </c>
      <c r="V16" s="50">
        <v>6</v>
      </c>
      <c r="W16" s="50">
        <v>4</v>
      </c>
      <c r="X16" s="50">
        <v>2</v>
      </c>
      <c r="Y16" s="124">
        <v>3</v>
      </c>
      <c r="Z16" s="124">
        <v>9</v>
      </c>
      <c r="AA16" s="50">
        <v>0</v>
      </c>
      <c r="AB16" s="50">
        <v>1</v>
      </c>
      <c r="AC16" s="50">
        <v>0</v>
      </c>
      <c r="AD16" s="50">
        <v>2</v>
      </c>
      <c r="AE16" s="50">
        <v>19</v>
      </c>
      <c r="AF16" s="50">
        <v>15</v>
      </c>
      <c r="AG16" s="85">
        <v>1</v>
      </c>
      <c r="AH16" s="85">
        <v>0</v>
      </c>
      <c r="AI16" s="5"/>
      <c r="AJ16" s="5"/>
      <c r="AL16" s="5"/>
      <c r="AM16" s="5"/>
      <c r="AN16" s="5"/>
    </row>
    <row r="17" spans="1:40" ht="40.5" customHeight="1" x14ac:dyDescent="0.3">
      <c r="A17" s="35">
        <v>12</v>
      </c>
      <c r="B17" s="15" t="s">
        <v>114</v>
      </c>
      <c r="C17" s="77">
        <f>IF((E17+G17+I17+K17+M17+O17+Q17+S17+U17+W17+Y17+AA17+AC17+AE17+AG17)='2 жадвал'!C19,(E17+G17+I17+K17+M17+O17+Q17+S17+U17+W17+Y17+AA17+AC17+AE17+AG17),"ХАТО")</f>
        <v>0</v>
      </c>
      <c r="D17" s="77">
        <f>IF((F17+H17+J17+L17+N17+P17+R17+T17+V17+X17+Z17+AB17+AD17+AF17+AH17)='2 жадвал'!D19,(F17+H17+J17+L17+N17+P17+R17+T17+V17+X17+Z17+AB17+AD17+AF17+AH17),"ХАТО")</f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124">
        <v>0</v>
      </c>
      <c r="Z17" s="124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85">
        <v>0</v>
      </c>
      <c r="AH17" s="85">
        <v>0</v>
      </c>
      <c r="AI17" s="5"/>
      <c r="AJ17" s="5"/>
      <c r="AL17" s="5"/>
      <c r="AM17" s="5"/>
      <c r="AN17" s="5"/>
    </row>
    <row r="18" spans="1:40" ht="40.5" customHeight="1" x14ac:dyDescent="0.3">
      <c r="A18" s="35">
        <v>13</v>
      </c>
      <c r="B18" s="15" t="s">
        <v>115</v>
      </c>
      <c r="C18" s="77">
        <f>IF((E18+G18+I18+K18+M18+O18+Q18+S18+U18+W18+Y18+AA18+AC18+AE18+AG18)='2 жадвал'!C20,(E18+G18+I18+K18+M18+O18+Q18+S18+U18+W18+Y18+AA18+AC18+AE18+AG18),"ХАТО")</f>
        <v>0</v>
      </c>
      <c r="D18" s="77">
        <f>IF((F18+H18+J18+L18+N18+P18+R18+T18+V18+X18+Z18+AB18+AD18+AF18+AH18)='2 жадвал'!D20,(F18+H18+J18+L18+N18+P18+R18+T18+V18+X18+Z18+AB18+AD18+AF18+AH18),"ХАТО")</f>
        <v>5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124">
        <v>0</v>
      </c>
      <c r="Z18" s="124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5</v>
      </c>
      <c r="AG18" s="85">
        <v>0</v>
      </c>
      <c r="AH18" s="85">
        <v>0</v>
      </c>
      <c r="AI18" s="5"/>
      <c r="AJ18" s="5"/>
      <c r="AL18" s="5"/>
      <c r="AM18" s="5"/>
      <c r="AN18" s="5"/>
    </row>
    <row r="19" spans="1:40" ht="40.5" customHeight="1" x14ac:dyDescent="0.3">
      <c r="A19" s="35">
        <v>14</v>
      </c>
      <c r="B19" s="15" t="s">
        <v>116</v>
      </c>
      <c r="C19" s="77">
        <f>IF((E19+G19+I19+K19+M19+O19+Q19+S19+U19+W19+Y19+AA19+AC19+AE19+AG19)='2 жадвал'!C21,(E19+G19+I19+K19+M19+O19+Q19+S19+U19+W19+Y19+AA19+AC19+AE19+AG19),"ХАТО")</f>
        <v>5</v>
      </c>
      <c r="D19" s="77">
        <f>IF((F19+H19+J19+L19+N19+P19+R19+T19+V19+X19+Z19+AB19+AD19+AF19+AH19)='2 жадвал'!D21,(F19+H19+J19+L19+N19+P19+R19+T19+V19+X19+Z19+AB19+AD19+AF19+AH19),"ХАТО")</f>
        <v>12</v>
      </c>
      <c r="E19" s="50">
        <v>0</v>
      </c>
      <c r="F19" s="50">
        <v>0</v>
      </c>
      <c r="G19" s="50">
        <v>0</v>
      </c>
      <c r="H19" s="50">
        <v>0</v>
      </c>
      <c r="I19" s="50">
        <v>2</v>
      </c>
      <c r="J19" s="50">
        <v>3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1</v>
      </c>
      <c r="W19" s="50">
        <v>0</v>
      </c>
      <c r="X19" s="50">
        <v>1</v>
      </c>
      <c r="Y19" s="124">
        <v>0</v>
      </c>
      <c r="Z19" s="124">
        <v>2</v>
      </c>
      <c r="AA19" s="50">
        <v>0</v>
      </c>
      <c r="AB19" s="50">
        <v>0</v>
      </c>
      <c r="AC19" s="50">
        <v>1</v>
      </c>
      <c r="AD19" s="50">
        <v>0</v>
      </c>
      <c r="AE19" s="50">
        <v>2</v>
      </c>
      <c r="AF19" s="50">
        <v>2</v>
      </c>
      <c r="AG19" s="85">
        <v>0</v>
      </c>
      <c r="AH19" s="85">
        <v>3</v>
      </c>
      <c r="AI19" s="5"/>
      <c r="AJ19" s="5"/>
      <c r="AL19" s="5"/>
      <c r="AM19" s="5"/>
      <c r="AN19" s="5"/>
    </row>
    <row r="20" spans="1:40" ht="40.5" customHeight="1" x14ac:dyDescent="0.3">
      <c r="A20" s="35">
        <v>15</v>
      </c>
      <c r="B20" s="15" t="s">
        <v>117</v>
      </c>
      <c r="C20" s="77">
        <f>IF((E20+G20+I20+K20+M20+O20+Q20+S20+U20+W20+Y20+AA20+AC20+AE20+AG20)='2 жадвал'!C22,(E20+G20+I20+K20+M20+O20+Q20+S20+U20+W20+Y20+AA20+AC20+AE20+AG20),"ХАТО")</f>
        <v>223</v>
      </c>
      <c r="D20" s="77">
        <f>IF((F20+H20+J20+L20+N20+P20+R20+T20+V20+X20+Z20+AB20+AD20+AF20+AH20)='2 жадвал'!D22,(F20+H20+J20+L20+N20+P20+R20+T20+V20+X20+Z20+AB20+AD20+AF20+AH20),"ХАТО")</f>
        <v>183</v>
      </c>
      <c r="E20" s="50">
        <v>7</v>
      </c>
      <c r="F20" s="50">
        <v>23</v>
      </c>
      <c r="G20" s="50">
        <v>5</v>
      </c>
      <c r="H20" s="50">
        <v>6</v>
      </c>
      <c r="I20" s="50">
        <v>16</v>
      </c>
      <c r="J20" s="50">
        <v>12</v>
      </c>
      <c r="K20" s="50">
        <v>10</v>
      </c>
      <c r="L20" s="50">
        <v>10</v>
      </c>
      <c r="M20" s="50">
        <v>19</v>
      </c>
      <c r="N20" s="50">
        <v>10</v>
      </c>
      <c r="O20" s="50">
        <v>4</v>
      </c>
      <c r="P20" s="50">
        <v>9</v>
      </c>
      <c r="Q20" s="50">
        <v>5</v>
      </c>
      <c r="R20" s="50">
        <v>11</v>
      </c>
      <c r="S20" s="50">
        <v>16</v>
      </c>
      <c r="T20" s="50">
        <v>7</v>
      </c>
      <c r="U20" s="50">
        <v>5</v>
      </c>
      <c r="V20" s="50">
        <v>8</v>
      </c>
      <c r="W20" s="50">
        <v>20</v>
      </c>
      <c r="X20" s="50">
        <v>13</v>
      </c>
      <c r="Y20" s="124">
        <v>31</v>
      </c>
      <c r="Z20" s="124">
        <v>14</v>
      </c>
      <c r="AA20" s="50">
        <v>7</v>
      </c>
      <c r="AB20" s="50">
        <v>13</v>
      </c>
      <c r="AC20" s="50">
        <v>11</v>
      </c>
      <c r="AD20" s="50">
        <v>20</v>
      </c>
      <c r="AE20" s="50">
        <v>46</v>
      </c>
      <c r="AF20" s="50">
        <v>21</v>
      </c>
      <c r="AG20" s="85">
        <v>21</v>
      </c>
      <c r="AH20" s="85">
        <v>6</v>
      </c>
      <c r="AI20" s="5"/>
      <c r="AJ20" s="5"/>
      <c r="AL20" s="5"/>
      <c r="AM20" s="5"/>
      <c r="AN20" s="5"/>
    </row>
    <row r="21" spans="1:40" s="120" customFormat="1" ht="56.25" customHeight="1" thickBot="1" x14ac:dyDescent="0.35">
      <c r="A21" s="172" t="s">
        <v>43</v>
      </c>
      <c r="B21" s="173"/>
      <c r="C21" s="91">
        <f>IF(SUM(C6:C20)='2 жадвал'!C23,SUM(C6:C20),"ХАТО")</f>
        <v>1472</v>
      </c>
      <c r="D21" s="91">
        <f>IF(SUM(D6:D20)='2 жадвал'!D23,SUM(D6:D20),"ХАТО")</f>
        <v>1530</v>
      </c>
      <c r="E21" s="91">
        <f>IF(SUM(E6:E20)='3 жадвал'!C9,SUM(E6:E20),"ХАТО")</f>
        <v>133</v>
      </c>
      <c r="F21" s="91">
        <f>IF(SUM(F6:F20)='3 жадвал'!D9,SUM(F6:F20),"ХАТО")</f>
        <v>114</v>
      </c>
      <c r="G21" s="91">
        <f>IF(SUM(G6:G20)='3 жадвал'!C10,SUM(G6:G20),"ХАТО")</f>
        <v>52</v>
      </c>
      <c r="H21" s="91">
        <f>IF(SUM(H6:H20)='3 жадвал'!D10,SUM(H6:H20),"ХАТО")</f>
        <v>74</v>
      </c>
      <c r="I21" s="91">
        <f>IF(SUM(I6:I20)='3 жадвал'!C11,SUM(I6:I20),"ХАТО")</f>
        <v>113</v>
      </c>
      <c r="J21" s="91">
        <f>IF(SUM(J6:J20)='3 жадвал'!D11,SUM(J6:J20),"ХАТО")</f>
        <v>86</v>
      </c>
      <c r="K21" s="91">
        <f>IF(SUM(K6:K20)='3 жадвал'!C12,SUM(K6:K20),"ХАТО")</f>
        <v>57</v>
      </c>
      <c r="L21" s="91">
        <f>IF(SUM(L6:L20)='3 жадвал'!D12,SUM(L6:L20),"ХАТО")</f>
        <v>44</v>
      </c>
      <c r="M21" s="91">
        <f>IF(SUM(M6:M20)='3 жадвал'!C13,SUM(M6:M20),"ХАТО")</f>
        <v>111</v>
      </c>
      <c r="N21" s="91">
        <f>IF(SUM(N6:N20)='3 жадвал'!D13,SUM(N6:N20),"ХАТО")</f>
        <v>85</v>
      </c>
      <c r="O21" s="91">
        <f>IF(SUM(O6:O20)='3 жадвал'!C14,SUM(O6:O20),"ХАТО")</f>
        <v>65</v>
      </c>
      <c r="P21" s="91">
        <f>IF(SUM(P6:P20)='3 жадвал'!D14,SUM(P6:P20),"ХАТО")</f>
        <v>57</v>
      </c>
      <c r="Q21" s="91">
        <f>IF(SUM(Q6:Q20)='3 жадвал'!C15,SUM(Q6:Q20),"ХАТО")</f>
        <v>51</v>
      </c>
      <c r="R21" s="91">
        <f>IF(SUM(R6:R20)='3 жадвал'!D15,SUM(R6:R20),"ХАТО")</f>
        <v>42</v>
      </c>
      <c r="S21" s="91">
        <f>IF(SUM(S6:S20)='3 жадвал'!C16,SUM(S6:S20),"ХАТО")</f>
        <v>89</v>
      </c>
      <c r="T21" s="91">
        <f>IF(SUM(T6:T20)='3 жадвал'!D16,SUM(T6:T20),"ХАТО")</f>
        <v>108</v>
      </c>
      <c r="U21" s="91">
        <f>IF(SUM(U6:U20)='3 жадвал'!C17,SUM(U6:U20),"ХАТО")</f>
        <v>77</v>
      </c>
      <c r="V21" s="91">
        <f>IF(SUM(V6:V20)='3 жадвал'!D17,SUM(V6:V20),"ХАТО")</f>
        <v>62</v>
      </c>
      <c r="W21" s="91">
        <f>IF(SUM(W6:W20)='3 жадвал'!C18,SUM(W6:W20),"ХАТО")</f>
        <v>115</v>
      </c>
      <c r="X21" s="91">
        <f>IF(SUM(X6:X20)='3 жадвал'!D18,SUM(X6:X20),"ХАТО")</f>
        <v>120</v>
      </c>
      <c r="Y21" s="91">
        <f>IF(SUM(Y6:Y20)='3 жадвал'!C19,SUM(Y6:Y20),"ХАТО")</f>
        <v>138</v>
      </c>
      <c r="Z21" s="91">
        <f>IF(SUM(Z6:Z20)='3 жадвал'!D19,SUM(Z6:Z20),"ХАТО")</f>
        <v>201</v>
      </c>
      <c r="AA21" s="91">
        <f>IF(SUM(AA6:AA20)='3 жадвал'!C20,SUM(AA6:AA20),"ХАТО")</f>
        <v>50</v>
      </c>
      <c r="AB21" s="91">
        <f>IF(SUM(AB6:AB20)='3 жадвал'!D20,SUM(AB6:AB20),"ХАТО")</f>
        <v>101</v>
      </c>
      <c r="AC21" s="91">
        <f>IF(SUM(AC6:AC20)='3 жадвал'!C21,SUM(AC6:AC20),"ХАТО")</f>
        <v>102</v>
      </c>
      <c r="AD21" s="91">
        <f>IF(SUM(AD6:AD20)='3 жадвал'!D21,SUM(AD6:AD20),"ХАТО")</f>
        <v>96</v>
      </c>
      <c r="AE21" s="91">
        <f>IF(SUM(AE6:AE20)='3 жадвал'!C22,SUM(AE6:AE20),"ХАТО")</f>
        <v>277</v>
      </c>
      <c r="AF21" s="91">
        <f>IF(SUM(AF6:AF20)='3 жадвал'!D22,SUM(AF6:AF20),"ХАТО")</f>
        <v>320</v>
      </c>
      <c r="AG21" s="91">
        <f>IF(SUM(AG6:AG20)='3 жадвал'!C23,SUM(AG6:AG20),"ХАТО")</f>
        <v>42</v>
      </c>
      <c r="AH21" s="122">
        <f>IF(SUM(AH6:AH20)='3 жадвал'!D23,SUM(AH6:AH20),"ХАТО")</f>
        <v>20</v>
      </c>
      <c r="AL21" s="41"/>
      <c r="AM21" s="41"/>
      <c r="AN21" s="41"/>
    </row>
    <row r="22" spans="1:40" x14ac:dyDescent="0.3">
      <c r="A22" s="171"/>
      <c r="B22" s="171"/>
      <c r="C22" s="171"/>
      <c r="D22" s="171"/>
      <c r="E22" s="171"/>
      <c r="F22" s="171"/>
      <c r="G22" s="171"/>
      <c r="H22" s="171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</row>
    <row r="23" spans="1:40" ht="20.25" customHeight="1" x14ac:dyDescent="0.3">
      <c r="C23" s="68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121"/>
      <c r="AH23" s="121"/>
    </row>
    <row r="24" spans="1:40" s="2" customFormat="1" ht="24" customHeight="1" x14ac:dyDescent="0.2">
      <c r="B24" s="14"/>
    </row>
    <row r="25" spans="1:40" x14ac:dyDescent="0.3">
      <c r="C25" s="68"/>
    </row>
    <row r="26" spans="1:40" x14ac:dyDescent="0.3">
      <c r="C26" s="68"/>
    </row>
    <row r="27" spans="1:40" x14ac:dyDescent="0.3">
      <c r="C27" s="68"/>
    </row>
    <row r="28" spans="1:40" x14ac:dyDescent="0.3">
      <c r="C28" s="68"/>
    </row>
    <row r="29" spans="1:40" x14ac:dyDescent="0.3">
      <c r="C29" s="68"/>
    </row>
    <row r="30" spans="1:40" x14ac:dyDescent="0.3">
      <c r="C30" s="68"/>
    </row>
    <row r="31" spans="1:40" x14ac:dyDescent="0.3">
      <c r="C31" s="68"/>
    </row>
    <row r="32" spans="1:40" x14ac:dyDescent="0.3">
      <c r="C32" s="68"/>
    </row>
    <row r="33" spans="3:3" x14ac:dyDescent="0.3">
      <c r="C33" s="68"/>
    </row>
  </sheetData>
  <sheetProtection algorithmName="SHA-512" hashValue="oOl3lq2NRybeeaEIwzeia3MS5P2jIZr9PFPKYndATH5Oz+Yke0hs5CmwNw+99ZNCSjboB6YalO+EXxvH8ONbAg==" saltValue="dUlcoicbW4B22AzPUyw1/Q==" spinCount="100000" sheet="1" objects="1" scenarios="1"/>
  <mergeCells count="22">
    <mergeCell ref="A22:H22"/>
    <mergeCell ref="A21:B21"/>
    <mergeCell ref="U3:V3"/>
    <mergeCell ref="W3:X3"/>
    <mergeCell ref="K3:L3"/>
    <mergeCell ref="M3:N3"/>
    <mergeCell ref="O3:P3"/>
    <mergeCell ref="A1:AH1"/>
    <mergeCell ref="Y3:Z3"/>
    <mergeCell ref="AA3:AB3"/>
    <mergeCell ref="AC3:AD3"/>
    <mergeCell ref="AE3:AF3"/>
    <mergeCell ref="AG3:AH3"/>
    <mergeCell ref="A3:A4"/>
    <mergeCell ref="B3:B4"/>
    <mergeCell ref="E3:F3"/>
    <mergeCell ref="G3:H3"/>
    <mergeCell ref="I3:J3"/>
    <mergeCell ref="Q3:R3"/>
    <mergeCell ref="AG2:AH2"/>
    <mergeCell ref="S3:T3"/>
    <mergeCell ref="C3:D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38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CC00"/>
    <pageSetUpPr fitToPage="1"/>
  </sheetPr>
  <dimension ref="A1:T30"/>
  <sheetViews>
    <sheetView view="pageBreakPreview" topLeftCell="D7" zoomScale="81" zoomScaleNormal="85" zoomScaleSheetLayoutView="85" workbookViewId="0">
      <selection activeCell="G13" sqref="G13"/>
    </sheetView>
  </sheetViews>
  <sheetFormatPr defaultColWidth="9.140625" defaultRowHeight="20.25" x14ac:dyDescent="0.3"/>
  <cols>
    <col min="1" max="1" width="7" style="40" customWidth="1"/>
    <col min="2" max="2" width="26.7109375" style="40" customWidth="1"/>
    <col min="3" max="20" width="11.42578125" style="40" customWidth="1"/>
    <col min="21" max="21" width="24.7109375" style="40" customWidth="1"/>
    <col min="22" max="22" width="22.140625" style="40" customWidth="1"/>
    <col min="23" max="23" width="10.7109375" style="40" customWidth="1"/>
    <col min="24" max="16384" width="9.140625" style="40"/>
  </cols>
  <sheetData>
    <row r="1" spans="1:20" ht="18.75" customHeight="1" x14ac:dyDescent="0.3">
      <c r="A1" s="133" t="s">
        <v>124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18.75" customHeight="1" x14ac:dyDescent="0.3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1:20" ht="43.5" customHeight="1" x14ac:dyDescent="0.3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</row>
    <row r="4" spans="1:20" ht="21" thickBot="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6" t="s">
        <v>72</v>
      </c>
      <c r="T4" s="176"/>
    </row>
    <row r="5" spans="1:20" ht="24.75" customHeight="1" x14ac:dyDescent="0.3">
      <c r="A5" s="141" t="s">
        <v>70</v>
      </c>
      <c r="B5" s="136" t="s">
        <v>16</v>
      </c>
      <c r="C5" s="134" t="s">
        <v>10</v>
      </c>
      <c r="D5" s="134"/>
      <c r="E5" s="136" t="s">
        <v>31</v>
      </c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7"/>
    </row>
    <row r="6" spans="1:20" ht="23.25" customHeight="1" x14ac:dyDescent="0.3">
      <c r="A6" s="142"/>
      <c r="B6" s="139"/>
      <c r="C6" s="135"/>
      <c r="D6" s="135"/>
      <c r="E6" s="139" t="s">
        <v>46</v>
      </c>
      <c r="F6" s="139"/>
      <c r="G6" s="139"/>
      <c r="H6" s="139"/>
      <c r="I6" s="139"/>
      <c r="J6" s="139"/>
      <c r="K6" s="139"/>
      <c r="L6" s="139"/>
      <c r="M6" s="139" t="s">
        <v>47</v>
      </c>
      <c r="N6" s="139"/>
      <c r="O6" s="139"/>
      <c r="P6" s="139"/>
      <c r="Q6" s="139"/>
      <c r="R6" s="139"/>
      <c r="S6" s="139"/>
      <c r="T6" s="174"/>
    </row>
    <row r="7" spans="1:20" ht="23.25" customHeight="1" x14ac:dyDescent="0.3">
      <c r="A7" s="142"/>
      <c r="B7" s="139"/>
      <c r="C7" s="135"/>
      <c r="D7" s="135"/>
      <c r="E7" s="135" t="s">
        <v>48</v>
      </c>
      <c r="F7" s="135"/>
      <c r="G7" s="139" t="s">
        <v>31</v>
      </c>
      <c r="H7" s="139"/>
      <c r="I7" s="139"/>
      <c r="J7" s="139"/>
      <c r="K7" s="139"/>
      <c r="L7" s="139"/>
      <c r="M7" s="135" t="s">
        <v>48</v>
      </c>
      <c r="N7" s="135"/>
      <c r="O7" s="139" t="s">
        <v>31</v>
      </c>
      <c r="P7" s="139"/>
      <c r="Q7" s="139"/>
      <c r="R7" s="139"/>
      <c r="S7" s="139"/>
      <c r="T7" s="174"/>
    </row>
    <row r="8" spans="1:20" ht="21.75" customHeight="1" x14ac:dyDescent="0.3">
      <c r="A8" s="142"/>
      <c r="B8" s="139"/>
      <c r="C8" s="135"/>
      <c r="D8" s="135"/>
      <c r="E8" s="135"/>
      <c r="F8" s="135"/>
      <c r="G8" s="139" t="s">
        <v>49</v>
      </c>
      <c r="H8" s="139"/>
      <c r="I8" s="139" t="s">
        <v>50</v>
      </c>
      <c r="J8" s="139"/>
      <c r="K8" s="139" t="s">
        <v>51</v>
      </c>
      <c r="L8" s="139"/>
      <c r="M8" s="135"/>
      <c r="N8" s="135"/>
      <c r="O8" s="139" t="s">
        <v>49</v>
      </c>
      <c r="P8" s="139"/>
      <c r="Q8" s="139" t="s">
        <v>50</v>
      </c>
      <c r="R8" s="139"/>
      <c r="S8" s="139" t="s">
        <v>51</v>
      </c>
      <c r="T8" s="174"/>
    </row>
    <row r="9" spans="1:20" ht="24.75" customHeight="1" thickBot="1" x14ac:dyDescent="0.35">
      <c r="A9" s="143"/>
      <c r="B9" s="140"/>
      <c r="C9" s="19" t="s">
        <v>95</v>
      </c>
      <c r="D9" s="19" t="s">
        <v>119</v>
      </c>
      <c r="E9" s="19" t="s">
        <v>95</v>
      </c>
      <c r="F9" s="19" t="s">
        <v>119</v>
      </c>
      <c r="G9" s="19" t="s">
        <v>95</v>
      </c>
      <c r="H9" s="19" t="s">
        <v>119</v>
      </c>
      <c r="I9" s="19" t="s">
        <v>95</v>
      </c>
      <c r="J9" s="19" t="s">
        <v>119</v>
      </c>
      <c r="K9" s="19" t="s">
        <v>95</v>
      </c>
      <c r="L9" s="19" t="s">
        <v>119</v>
      </c>
      <c r="M9" s="19" t="s">
        <v>95</v>
      </c>
      <c r="N9" s="19" t="s">
        <v>119</v>
      </c>
      <c r="O9" s="19" t="s">
        <v>95</v>
      </c>
      <c r="P9" s="19" t="s">
        <v>119</v>
      </c>
      <c r="Q9" s="19" t="s">
        <v>95</v>
      </c>
      <c r="R9" s="19" t="s">
        <v>119</v>
      </c>
      <c r="S9" s="19" t="s">
        <v>95</v>
      </c>
      <c r="T9" s="20" t="s">
        <v>119</v>
      </c>
    </row>
    <row r="10" spans="1:20" s="18" customFormat="1" ht="22.5" customHeight="1" thickBot="1" x14ac:dyDescent="0.35">
      <c r="A10" s="80">
        <v>1</v>
      </c>
      <c r="B10" s="81">
        <v>2</v>
      </c>
      <c r="C10" s="81">
        <v>3</v>
      </c>
      <c r="D10" s="81">
        <v>4</v>
      </c>
      <c r="E10" s="81">
        <v>5</v>
      </c>
      <c r="F10" s="81">
        <v>6</v>
      </c>
      <c r="G10" s="81">
        <v>7</v>
      </c>
      <c r="H10" s="81">
        <v>8</v>
      </c>
      <c r="I10" s="81">
        <v>9</v>
      </c>
      <c r="J10" s="81">
        <v>10</v>
      </c>
      <c r="K10" s="81">
        <v>11</v>
      </c>
      <c r="L10" s="81">
        <v>12</v>
      </c>
      <c r="M10" s="81">
        <v>13</v>
      </c>
      <c r="N10" s="81">
        <v>14</v>
      </c>
      <c r="O10" s="81">
        <v>15</v>
      </c>
      <c r="P10" s="81">
        <v>16</v>
      </c>
      <c r="Q10" s="81">
        <v>17</v>
      </c>
      <c r="R10" s="81">
        <v>18</v>
      </c>
      <c r="S10" s="81">
        <v>19</v>
      </c>
      <c r="T10" s="82">
        <v>20</v>
      </c>
    </row>
    <row r="11" spans="1:20" ht="53.25" customHeight="1" x14ac:dyDescent="0.3">
      <c r="A11" s="83">
        <v>1</v>
      </c>
      <c r="B11" s="45" t="s">
        <v>17</v>
      </c>
      <c r="C11" s="79">
        <f>E11+M11</f>
        <v>133</v>
      </c>
      <c r="D11" s="79">
        <f>F11+N11</f>
        <v>114</v>
      </c>
      <c r="E11" s="79">
        <f>G11+I11+K11</f>
        <v>131</v>
      </c>
      <c r="F11" s="79">
        <f>H11+J11+L11</f>
        <v>111</v>
      </c>
      <c r="G11" s="78">
        <v>131</v>
      </c>
      <c r="H11" s="125">
        <v>110</v>
      </c>
      <c r="I11" s="78">
        <v>0</v>
      </c>
      <c r="J11" s="78">
        <v>1</v>
      </c>
      <c r="K11" s="78">
        <v>0</v>
      </c>
      <c r="L11" s="78">
        <v>0</v>
      </c>
      <c r="M11" s="79">
        <f t="shared" ref="M11:M25" si="0">O11+Q11+S11</f>
        <v>2</v>
      </c>
      <c r="N11" s="79">
        <f t="shared" ref="N11:N25" si="1">P11+R11+T11</f>
        <v>3</v>
      </c>
      <c r="O11" s="78">
        <v>2</v>
      </c>
      <c r="P11" s="125">
        <v>3</v>
      </c>
      <c r="Q11" s="78">
        <v>0</v>
      </c>
      <c r="R11" s="78">
        <v>0</v>
      </c>
      <c r="S11" s="84">
        <v>0</v>
      </c>
      <c r="T11" s="84">
        <v>0</v>
      </c>
    </row>
    <row r="12" spans="1:20" ht="27" customHeight="1" x14ac:dyDescent="0.3">
      <c r="A12" s="51">
        <v>2</v>
      </c>
      <c r="B12" s="76" t="s">
        <v>18</v>
      </c>
      <c r="C12" s="77">
        <f t="shared" ref="C12:D25" si="2">E12+M12</f>
        <v>52</v>
      </c>
      <c r="D12" s="77">
        <f t="shared" si="2"/>
        <v>74</v>
      </c>
      <c r="E12" s="77">
        <f t="shared" ref="E12:F25" si="3">G12+I12+K12</f>
        <v>50</v>
      </c>
      <c r="F12" s="77">
        <f t="shared" si="3"/>
        <v>50</v>
      </c>
      <c r="G12" s="50">
        <v>50</v>
      </c>
      <c r="H12" s="125">
        <v>47</v>
      </c>
      <c r="I12" s="50">
        <v>0</v>
      </c>
      <c r="J12" s="50">
        <v>3</v>
      </c>
      <c r="K12" s="50">
        <v>0</v>
      </c>
      <c r="L12" s="50">
        <v>0</v>
      </c>
      <c r="M12" s="77">
        <f t="shared" si="0"/>
        <v>2</v>
      </c>
      <c r="N12" s="77">
        <f t="shared" si="1"/>
        <v>24</v>
      </c>
      <c r="O12" s="50">
        <v>2</v>
      </c>
      <c r="P12" s="125">
        <v>24</v>
      </c>
      <c r="Q12" s="50">
        <v>0</v>
      </c>
      <c r="R12" s="50">
        <v>0</v>
      </c>
      <c r="S12" s="85">
        <v>0</v>
      </c>
      <c r="T12" s="85">
        <v>0</v>
      </c>
    </row>
    <row r="13" spans="1:20" ht="27" customHeight="1" x14ac:dyDescent="0.3">
      <c r="A13" s="51">
        <v>3</v>
      </c>
      <c r="B13" s="76" t="s">
        <v>19</v>
      </c>
      <c r="C13" s="77">
        <f t="shared" si="2"/>
        <v>113</v>
      </c>
      <c r="D13" s="77">
        <f t="shared" si="2"/>
        <v>86</v>
      </c>
      <c r="E13" s="77">
        <f t="shared" si="3"/>
        <v>110</v>
      </c>
      <c r="F13" s="77">
        <f t="shared" si="3"/>
        <v>83</v>
      </c>
      <c r="G13" s="50">
        <v>109</v>
      </c>
      <c r="H13" s="125">
        <v>78</v>
      </c>
      <c r="I13" s="50">
        <v>1</v>
      </c>
      <c r="J13" s="50">
        <v>5</v>
      </c>
      <c r="K13" s="50">
        <v>0</v>
      </c>
      <c r="L13" s="50">
        <v>0</v>
      </c>
      <c r="M13" s="77">
        <f t="shared" si="0"/>
        <v>3</v>
      </c>
      <c r="N13" s="77">
        <f t="shared" si="1"/>
        <v>3</v>
      </c>
      <c r="O13" s="50">
        <v>2</v>
      </c>
      <c r="P13" s="125">
        <v>3</v>
      </c>
      <c r="Q13" s="50">
        <v>1</v>
      </c>
      <c r="R13" s="50">
        <v>0</v>
      </c>
      <c r="S13" s="85">
        <v>0</v>
      </c>
      <c r="T13" s="85">
        <v>0</v>
      </c>
    </row>
    <row r="14" spans="1:20" ht="27" customHeight="1" x14ac:dyDescent="0.3">
      <c r="A14" s="51">
        <v>4</v>
      </c>
      <c r="B14" s="76" t="s">
        <v>20</v>
      </c>
      <c r="C14" s="77">
        <f t="shared" si="2"/>
        <v>57</v>
      </c>
      <c r="D14" s="77">
        <f t="shared" si="2"/>
        <v>44</v>
      </c>
      <c r="E14" s="77">
        <f t="shared" si="3"/>
        <v>56</v>
      </c>
      <c r="F14" s="77">
        <f t="shared" si="3"/>
        <v>40</v>
      </c>
      <c r="G14" s="50">
        <v>56</v>
      </c>
      <c r="H14" s="125">
        <v>38</v>
      </c>
      <c r="I14" s="50">
        <v>0</v>
      </c>
      <c r="J14" s="50">
        <v>2</v>
      </c>
      <c r="K14" s="50">
        <v>0</v>
      </c>
      <c r="L14" s="50">
        <v>0</v>
      </c>
      <c r="M14" s="77">
        <f t="shared" si="0"/>
        <v>1</v>
      </c>
      <c r="N14" s="77">
        <f t="shared" si="1"/>
        <v>4</v>
      </c>
      <c r="O14" s="50">
        <v>1</v>
      </c>
      <c r="P14" s="125">
        <v>4</v>
      </c>
      <c r="Q14" s="50">
        <v>0</v>
      </c>
      <c r="R14" s="50">
        <v>0</v>
      </c>
      <c r="S14" s="85">
        <v>0</v>
      </c>
      <c r="T14" s="85">
        <v>0</v>
      </c>
    </row>
    <row r="15" spans="1:20" ht="27" customHeight="1" x14ac:dyDescent="0.3">
      <c r="A15" s="51">
        <v>5</v>
      </c>
      <c r="B15" s="76" t="s">
        <v>21</v>
      </c>
      <c r="C15" s="77">
        <f t="shared" si="2"/>
        <v>111</v>
      </c>
      <c r="D15" s="77">
        <f t="shared" si="2"/>
        <v>85</v>
      </c>
      <c r="E15" s="77">
        <f t="shared" si="3"/>
        <v>103</v>
      </c>
      <c r="F15" s="77">
        <f t="shared" si="3"/>
        <v>81</v>
      </c>
      <c r="G15" s="50">
        <v>99</v>
      </c>
      <c r="H15" s="125">
        <v>80</v>
      </c>
      <c r="I15" s="50">
        <v>3</v>
      </c>
      <c r="J15" s="50">
        <v>1</v>
      </c>
      <c r="K15" s="50">
        <v>1</v>
      </c>
      <c r="L15" s="50">
        <v>0</v>
      </c>
      <c r="M15" s="77">
        <f t="shared" si="0"/>
        <v>8</v>
      </c>
      <c r="N15" s="77">
        <f t="shared" si="1"/>
        <v>4</v>
      </c>
      <c r="O15" s="50">
        <v>8</v>
      </c>
      <c r="P15" s="125">
        <v>4</v>
      </c>
      <c r="Q15" s="50">
        <v>0</v>
      </c>
      <c r="R15" s="50">
        <v>0</v>
      </c>
      <c r="S15" s="85">
        <v>0</v>
      </c>
      <c r="T15" s="85">
        <v>0</v>
      </c>
    </row>
    <row r="16" spans="1:20" ht="27" customHeight="1" x14ac:dyDescent="0.3">
      <c r="A16" s="51">
        <v>6</v>
      </c>
      <c r="B16" s="76" t="s">
        <v>22</v>
      </c>
      <c r="C16" s="77">
        <f t="shared" si="2"/>
        <v>65</v>
      </c>
      <c r="D16" s="77">
        <f t="shared" si="2"/>
        <v>57</v>
      </c>
      <c r="E16" s="77">
        <f t="shared" si="3"/>
        <v>65</v>
      </c>
      <c r="F16" s="77">
        <f t="shared" si="3"/>
        <v>56</v>
      </c>
      <c r="G16" s="50">
        <v>63</v>
      </c>
      <c r="H16" s="125">
        <v>52</v>
      </c>
      <c r="I16" s="50">
        <v>2</v>
      </c>
      <c r="J16" s="50">
        <v>4</v>
      </c>
      <c r="K16" s="50">
        <v>0</v>
      </c>
      <c r="L16" s="50">
        <v>0</v>
      </c>
      <c r="M16" s="77">
        <f t="shared" si="0"/>
        <v>0</v>
      </c>
      <c r="N16" s="77">
        <f t="shared" si="1"/>
        <v>1</v>
      </c>
      <c r="O16" s="50">
        <v>0</v>
      </c>
      <c r="P16" s="125">
        <v>1</v>
      </c>
      <c r="Q16" s="50">
        <v>0</v>
      </c>
      <c r="R16" s="50">
        <v>0</v>
      </c>
      <c r="S16" s="85">
        <v>0</v>
      </c>
      <c r="T16" s="85">
        <v>0</v>
      </c>
    </row>
    <row r="17" spans="1:20" ht="27" customHeight="1" x14ac:dyDescent="0.3">
      <c r="A17" s="51">
        <v>7</v>
      </c>
      <c r="B17" s="76" t="s">
        <v>23</v>
      </c>
      <c r="C17" s="77">
        <f t="shared" si="2"/>
        <v>51</v>
      </c>
      <c r="D17" s="77">
        <f t="shared" si="2"/>
        <v>42</v>
      </c>
      <c r="E17" s="77">
        <f t="shared" si="3"/>
        <v>50</v>
      </c>
      <c r="F17" s="77">
        <f t="shared" si="3"/>
        <v>39</v>
      </c>
      <c r="G17" s="50">
        <v>49</v>
      </c>
      <c r="H17" s="125">
        <v>39</v>
      </c>
      <c r="I17" s="50">
        <v>0</v>
      </c>
      <c r="J17" s="50">
        <v>0</v>
      </c>
      <c r="K17" s="50">
        <v>1</v>
      </c>
      <c r="L17" s="50">
        <v>0</v>
      </c>
      <c r="M17" s="77">
        <f t="shared" si="0"/>
        <v>1</v>
      </c>
      <c r="N17" s="77">
        <f t="shared" si="1"/>
        <v>3</v>
      </c>
      <c r="O17" s="50">
        <v>1</v>
      </c>
      <c r="P17" s="125">
        <v>3</v>
      </c>
      <c r="Q17" s="50">
        <v>0</v>
      </c>
      <c r="R17" s="50">
        <v>0</v>
      </c>
      <c r="S17" s="85">
        <v>0</v>
      </c>
      <c r="T17" s="85">
        <v>0</v>
      </c>
    </row>
    <row r="18" spans="1:20" ht="27" customHeight="1" x14ac:dyDescent="0.3">
      <c r="A18" s="51">
        <v>8</v>
      </c>
      <c r="B18" s="76" t="s">
        <v>24</v>
      </c>
      <c r="C18" s="77">
        <f t="shared" si="2"/>
        <v>89</v>
      </c>
      <c r="D18" s="77">
        <f t="shared" si="2"/>
        <v>108</v>
      </c>
      <c r="E18" s="77">
        <f t="shared" si="3"/>
        <v>88</v>
      </c>
      <c r="F18" s="77">
        <f t="shared" si="3"/>
        <v>102</v>
      </c>
      <c r="G18" s="50">
        <v>86</v>
      </c>
      <c r="H18" s="125">
        <v>97</v>
      </c>
      <c r="I18" s="50">
        <v>2</v>
      </c>
      <c r="J18" s="50">
        <v>5</v>
      </c>
      <c r="K18" s="50">
        <v>0</v>
      </c>
      <c r="L18" s="50">
        <v>0</v>
      </c>
      <c r="M18" s="77">
        <f t="shared" si="0"/>
        <v>1</v>
      </c>
      <c r="N18" s="77">
        <f t="shared" si="1"/>
        <v>6</v>
      </c>
      <c r="O18" s="50">
        <v>1</v>
      </c>
      <c r="P18" s="125">
        <v>6</v>
      </c>
      <c r="Q18" s="50">
        <v>0</v>
      </c>
      <c r="R18" s="50">
        <v>0</v>
      </c>
      <c r="S18" s="85">
        <v>0</v>
      </c>
      <c r="T18" s="85">
        <v>0</v>
      </c>
    </row>
    <row r="19" spans="1:20" ht="27" customHeight="1" x14ac:dyDescent="0.3">
      <c r="A19" s="51">
        <v>9</v>
      </c>
      <c r="B19" s="76" t="s">
        <v>25</v>
      </c>
      <c r="C19" s="77">
        <f t="shared" si="2"/>
        <v>77</v>
      </c>
      <c r="D19" s="77">
        <f t="shared" si="2"/>
        <v>62</v>
      </c>
      <c r="E19" s="77">
        <f t="shared" si="3"/>
        <v>74</v>
      </c>
      <c r="F19" s="77">
        <f t="shared" si="3"/>
        <v>54</v>
      </c>
      <c r="G19" s="50">
        <v>68</v>
      </c>
      <c r="H19" s="125">
        <v>50</v>
      </c>
      <c r="I19" s="50">
        <v>6</v>
      </c>
      <c r="J19" s="50">
        <v>4</v>
      </c>
      <c r="K19" s="50">
        <v>0</v>
      </c>
      <c r="L19" s="50">
        <v>0</v>
      </c>
      <c r="M19" s="77">
        <f t="shared" si="0"/>
        <v>3</v>
      </c>
      <c r="N19" s="77">
        <f t="shared" si="1"/>
        <v>8</v>
      </c>
      <c r="O19" s="50">
        <v>3</v>
      </c>
      <c r="P19" s="125">
        <v>8</v>
      </c>
      <c r="Q19" s="50">
        <v>0</v>
      </c>
      <c r="R19" s="50">
        <v>0</v>
      </c>
      <c r="S19" s="85">
        <v>0</v>
      </c>
      <c r="T19" s="85">
        <v>0</v>
      </c>
    </row>
    <row r="20" spans="1:20" ht="27" customHeight="1" x14ac:dyDescent="0.3">
      <c r="A20" s="51">
        <v>10</v>
      </c>
      <c r="B20" s="76" t="s">
        <v>26</v>
      </c>
      <c r="C20" s="77">
        <f t="shared" si="2"/>
        <v>115</v>
      </c>
      <c r="D20" s="77">
        <f t="shared" si="2"/>
        <v>120</v>
      </c>
      <c r="E20" s="77">
        <f t="shared" si="3"/>
        <v>115</v>
      </c>
      <c r="F20" s="77">
        <f t="shared" si="3"/>
        <v>103</v>
      </c>
      <c r="G20" s="50">
        <v>110</v>
      </c>
      <c r="H20" s="125">
        <v>97</v>
      </c>
      <c r="I20" s="50">
        <v>5</v>
      </c>
      <c r="J20" s="50">
        <v>6</v>
      </c>
      <c r="K20" s="50">
        <v>0</v>
      </c>
      <c r="L20" s="50">
        <v>0</v>
      </c>
      <c r="M20" s="77">
        <f t="shared" si="0"/>
        <v>0</v>
      </c>
      <c r="N20" s="77">
        <f t="shared" si="1"/>
        <v>17</v>
      </c>
      <c r="O20" s="50">
        <v>0</v>
      </c>
      <c r="P20" s="125">
        <v>17</v>
      </c>
      <c r="Q20" s="50">
        <v>0</v>
      </c>
      <c r="R20" s="50">
        <v>0</v>
      </c>
      <c r="S20" s="85">
        <v>0</v>
      </c>
      <c r="T20" s="85">
        <v>0</v>
      </c>
    </row>
    <row r="21" spans="1:20" ht="27" customHeight="1" x14ac:dyDescent="0.3">
      <c r="A21" s="51">
        <v>11</v>
      </c>
      <c r="B21" s="76" t="s">
        <v>78</v>
      </c>
      <c r="C21" s="77">
        <f t="shared" si="2"/>
        <v>138</v>
      </c>
      <c r="D21" s="77">
        <f t="shared" si="2"/>
        <v>201</v>
      </c>
      <c r="E21" s="77">
        <f t="shared" si="3"/>
        <v>132</v>
      </c>
      <c r="F21" s="77">
        <f t="shared" si="3"/>
        <v>191</v>
      </c>
      <c r="G21" s="50">
        <v>123</v>
      </c>
      <c r="H21" s="125">
        <v>186</v>
      </c>
      <c r="I21" s="50">
        <v>6</v>
      </c>
      <c r="J21" s="50">
        <v>5</v>
      </c>
      <c r="K21" s="50">
        <v>3</v>
      </c>
      <c r="L21" s="50">
        <v>0</v>
      </c>
      <c r="M21" s="77">
        <f t="shared" si="0"/>
        <v>6</v>
      </c>
      <c r="N21" s="77">
        <f t="shared" si="1"/>
        <v>10</v>
      </c>
      <c r="O21" s="50">
        <v>6</v>
      </c>
      <c r="P21" s="125">
        <v>9</v>
      </c>
      <c r="Q21" s="50">
        <v>0</v>
      </c>
      <c r="R21" s="50">
        <v>1</v>
      </c>
      <c r="S21" s="85">
        <v>0</v>
      </c>
      <c r="T21" s="85">
        <v>0</v>
      </c>
    </row>
    <row r="22" spans="1:20" ht="27" customHeight="1" x14ac:dyDescent="0.3">
      <c r="A22" s="51">
        <v>12</v>
      </c>
      <c r="B22" s="76" t="s">
        <v>45</v>
      </c>
      <c r="C22" s="77">
        <f t="shared" si="2"/>
        <v>50</v>
      </c>
      <c r="D22" s="77">
        <f t="shared" si="2"/>
        <v>101</v>
      </c>
      <c r="E22" s="77">
        <f t="shared" si="3"/>
        <v>49</v>
      </c>
      <c r="F22" s="77">
        <f t="shared" si="3"/>
        <v>94</v>
      </c>
      <c r="G22" s="50">
        <v>46</v>
      </c>
      <c r="H22" s="125">
        <v>90</v>
      </c>
      <c r="I22" s="50">
        <v>2</v>
      </c>
      <c r="J22" s="50">
        <v>4</v>
      </c>
      <c r="K22" s="50">
        <v>1</v>
      </c>
      <c r="L22" s="50">
        <v>0</v>
      </c>
      <c r="M22" s="77">
        <f t="shared" si="0"/>
        <v>1</v>
      </c>
      <c r="N22" s="77">
        <f t="shared" si="1"/>
        <v>7</v>
      </c>
      <c r="O22" s="50">
        <v>1</v>
      </c>
      <c r="P22" s="125">
        <v>7</v>
      </c>
      <c r="Q22" s="50">
        <v>0</v>
      </c>
      <c r="R22" s="50">
        <v>0</v>
      </c>
      <c r="S22" s="85">
        <v>0</v>
      </c>
      <c r="T22" s="85">
        <v>0</v>
      </c>
    </row>
    <row r="23" spans="1:20" ht="27" customHeight="1" x14ac:dyDescent="0.3">
      <c r="A23" s="51">
        <v>13</v>
      </c>
      <c r="B23" s="76" t="s">
        <v>28</v>
      </c>
      <c r="C23" s="77">
        <f t="shared" si="2"/>
        <v>102</v>
      </c>
      <c r="D23" s="77">
        <f t="shared" si="2"/>
        <v>96</v>
      </c>
      <c r="E23" s="77">
        <f t="shared" si="3"/>
        <v>99</v>
      </c>
      <c r="F23" s="77">
        <f t="shared" si="3"/>
        <v>94</v>
      </c>
      <c r="G23" s="50">
        <v>92</v>
      </c>
      <c r="H23" s="125">
        <v>88</v>
      </c>
      <c r="I23" s="50">
        <v>6</v>
      </c>
      <c r="J23" s="50">
        <v>6</v>
      </c>
      <c r="K23" s="50">
        <v>1</v>
      </c>
      <c r="L23" s="50">
        <v>0</v>
      </c>
      <c r="M23" s="77">
        <f t="shared" si="0"/>
        <v>3</v>
      </c>
      <c r="N23" s="77">
        <f t="shared" si="1"/>
        <v>2</v>
      </c>
      <c r="O23" s="50">
        <v>3</v>
      </c>
      <c r="P23" s="125">
        <v>2</v>
      </c>
      <c r="Q23" s="50">
        <v>0</v>
      </c>
      <c r="R23" s="50">
        <v>0</v>
      </c>
      <c r="S23" s="85">
        <v>0</v>
      </c>
      <c r="T23" s="85">
        <v>0</v>
      </c>
    </row>
    <row r="24" spans="1:20" ht="27" customHeight="1" x14ac:dyDescent="0.3">
      <c r="A24" s="51">
        <v>14</v>
      </c>
      <c r="B24" s="76" t="s">
        <v>29</v>
      </c>
      <c r="C24" s="77">
        <f t="shared" si="2"/>
        <v>277</v>
      </c>
      <c r="D24" s="77">
        <f t="shared" si="2"/>
        <v>320</v>
      </c>
      <c r="E24" s="77">
        <f t="shared" si="3"/>
        <v>258</v>
      </c>
      <c r="F24" s="77">
        <f t="shared" si="3"/>
        <v>300</v>
      </c>
      <c r="G24" s="50">
        <v>238</v>
      </c>
      <c r="H24" s="125">
        <v>295</v>
      </c>
      <c r="I24" s="50">
        <v>16</v>
      </c>
      <c r="J24" s="50">
        <v>4</v>
      </c>
      <c r="K24" s="50">
        <v>4</v>
      </c>
      <c r="L24" s="50">
        <v>1</v>
      </c>
      <c r="M24" s="77">
        <f t="shared" si="0"/>
        <v>19</v>
      </c>
      <c r="N24" s="77">
        <f t="shared" si="1"/>
        <v>20</v>
      </c>
      <c r="O24" s="50">
        <v>11</v>
      </c>
      <c r="P24" s="125">
        <v>19</v>
      </c>
      <c r="Q24" s="50">
        <v>1</v>
      </c>
      <c r="R24" s="50">
        <v>1</v>
      </c>
      <c r="S24" s="85">
        <v>7</v>
      </c>
      <c r="T24" s="85">
        <v>0</v>
      </c>
    </row>
    <row r="25" spans="1:20" s="74" customFormat="1" ht="27" customHeight="1" thickBot="1" x14ac:dyDescent="0.35">
      <c r="A25" s="86">
        <v>15</v>
      </c>
      <c r="B25" s="87" t="s">
        <v>30</v>
      </c>
      <c r="C25" s="88">
        <f t="shared" si="2"/>
        <v>42</v>
      </c>
      <c r="D25" s="88">
        <f t="shared" si="2"/>
        <v>20</v>
      </c>
      <c r="E25" s="88">
        <f t="shared" si="3"/>
        <v>31</v>
      </c>
      <c r="F25" s="88">
        <f t="shared" si="3"/>
        <v>13</v>
      </c>
      <c r="G25" s="89">
        <v>28</v>
      </c>
      <c r="H25" s="125">
        <v>13</v>
      </c>
      <c r="I25" s="89">
        <v>3</v>
      </c>
      <c r="J25" s="89">
        <v>0</v>
      </c>
      <c r="K25" s="89">
        <v>0</v>
      </c>
      <c r="L25" s="89">
        <v>0</v>
      </c>
      <c r="M25" s="88">
        <f t="shared" si="0"/>
        <v>11</v>
      </c>
      <c r="N25" s="88">
        <f t="shared" si="1"/>
        <v>7</v>
      </c>
      <c r="O25" s="89">
        <v>6</v>
      </c>
      <c r="P25" s="125">
        <v>7</v>
      </c>
      <c r="Q25" s="89">
        <v>0</v>
      </c>
      <c r="R25" s="89">
        <v>0</v>
      </c>
      <c r="S25" s="90">
        <v>5</v>
      </c>
      <c r="T25" s="90">
        <v>0</v>
      </c>
    </row>
    <row r="26" spans="1:20" s="75" customFormat="1" ht="27" customHeight="1" thickBot="1" x14ac:dyDescent="0.25">
      <c r="A26" s="172" t="s">
        <v>43</v>
      </c>
      <c r="B26" s="173"/>
      <c r="C26" s="91">
        <f>IF(SUM(C11:C25)='2 жадвал'!C23,SUM(C11:C25),"ХАТО")</f>
        <v>1472</v>
      </c>
      <c r="D26" s="91">
        <f>IF(SUM(D11:D25)='2 жадвал'!D23,SUM(D11:D25),"ХАТО")</f>
        <v>1530</v>
      </c>
      <c r="E26" s="92">
        <f>IF(SUM(E11:E25)='3 жадвал'!E24,SUM(E11:E25),"ХАТО")</f>
        <v>1411</v>
      </c>
      <c r="F26" s="92">
        <f>IF(SUM(F11:F25)='3 жадвал'!F24,SUM(F11:F25),"ХАТО")</f>
        <v>1411</v>
      </c>
      <c r="G26" s="92">
        <f t="shared" ref="G26:R26" si="4">SUM(G11:G25)</f>
        <v>1348</v>
      </c>
      <c r="H26" s="92">
        <f t="shared" si="4"/>
        <v>1360</v>
      </c>
      <c r="I26" s="92">
        <f t="shared" si="4"/>
        <v>52</v>
      </c>
      <c r="J26" s="92">
        <f t="shared" si="4"/>
        <v>50</v>
      </c>
      <c r="K26" s="92">
        <f t="shared" si="4"/>
        <v>11</v>
      </c>
      <c r="L26" s="92">
        <f t="shared" si="4"/>
        <v>1</v>
      </c>
      <c r="M26" s="92">
        <f>IF(SUM(M11:M25)='3 жадвал'!G24,SUM(M11:M25),"ХАТО")</f>
        <v>61</v>
      </c>
      <c r="N26" s="92">
        <f>IF(SUM(N11:N25)='3 жадвал'!H24,SUM(N11:N25),"ХАТО")</f>
        <v>119</v>
      </c>
      <c r="O26" s="92">
        <f t="shared" si="4"/>
        <v>47</v>
      </c>
      <c r="P26" s="92">
        <f t="shared" si="4"/>
        <v>117</v>
      </c>
      <c r="Q26" s="92">
        <f t="shared" si="4"/>
        <v>2</v>
      </c>
      <c r="R26" s="92">
        <f t="shared" si="4"/>
        <v>2</v>
      </c>
      <c r="S26" s="92">
        <f>SUM(S11:S25)</f>
        <v>12</v>
      </c>
      <c r="T26" s="93">
        <f>SUM(T11:T25)</f>
        <v>0</v>
      </c>
    </row>
    <row r="27" spans="1:20" ht="20.25" customHeight="1" x14ac:dyDescent="0.3">
      <c r="A27" s="68"/>
      <c r="B27" s="69"/>
      <c r="C27" s="70"/>
      <c r="D27" s="71"/>
      <c r="E27" s="72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x14ac:dyDescent="0.3">
      <c r="C28" s="73"/>
      <c r="D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</row>
    <row r="29" spans="1:20" s="54" customFormat="1" x14ac:dyDescent="0.2">
      <c r="N29" s="175"/>
      <c r="O29" s="175"/>
      <c r="P29" s="175"/>
    </row>
    <row r="30" spans="1:20" s="2" customFormat="1" ht="24" customHeight="1" x14ac:dyDescent="0.2">
      <c r="B30" s="14"/>
    </row>
  </sheetData>
  <sheetProtection algorithmName="SHA-512" hashValue="Cz2F2Q5ApTsqDJe4BRuoHF6eNXTgQqkcx2mHs52Sr9keXWI8gx6LxxMk4KNPyF8M+paQ7fANFyG9Ep+AswsqDA==" saltValue="MQBZGZrZoITVC/un79hvJQ==" spinCount="100000" sheet="1" objects="1" scenarios="1"/>
  <mergeCells count="20">
    <mergeCell ref="N29:P29"/>
    <mergeCell ref="A26:B26"/>
    <mergeCell ref="S4:T4"/>
    <mergeCell ref="G8:H8"/>
    <mergeCell ref="I8:J8"/>
    <mergeCell ref="A1:T3"/>
    <mergeCell ref="A5:A9"/>
    <mergeCell ref="B5:B9"/>
    <mergeCell ref="C5:D8"/>
    <mergeCell ref="E5:T5"/>
    <mergeCell ref="E6:L6"/>
    <mergeCell ref="M6:T6"/>
    <mergeCell ref="E7:F8"/>
    <mergeCell ref="G7:L7"/>
    <mergeCell ref="M7:N8"/>
    <mergeCell ref="O7:T7"/>
    <mergeCell ref="K8:L8"/>
    <mergeCell ref="O8:P8"/>
    <mergeCell ref="Q8:R8"/>
    <mergeCell ref="S8:T8"/>
  </mergeCells>
  <printOptions horizontalCentered="1"/>
  <pageMargins left="0.23622047244094491" right="0.23622047244094491" top="0.39370078740157483" bottom="0.39370078740157483" header="0" footer="0"/>
  <pageSetup paperSize="9" scale="60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CC00"/>
    <pageSetUpPr fitToPage="1"/>
  </sheetPr>
  <dimension ref="A1:P8"/>
  <sheetViews>
    <sheetView view="pageBreakPreview" zoomScale="70" zoomScaleNormal="100" zoomScaleSheetLayoutView="70" workbookViewId="0">
      <selection activeCell="C12" sqref="C12"/>
    </sheetView>
  </sheetViews>
  <sheetFormatPr defaultColWidth="9.140625" defaultRowHeight="20.25" x14ac:dyDescent="0.3"/>
  <cols>
    <col min="1" max="1" width="13.42578125" style="40" customWidth="1"/>
    <col min="2" max="2" width="15.7109375" style="40" customWidth="1"/>
    <col min="3" max="3" width="17.42578125" style="40" customWidth="1"/>
    <col min="4" max="4" width="16.42578125" style="40" customWidth="1"/>
    <col min="5" max="5" width="10.85546875" style="40" customWidth="1"/>
    <col min="6" max="6" width="18.42578125" style="40" customWidth="1"/>
    <col min="7" max="7" width="12.85546875" style="40" customWidth="1"/>
    <col min="8" max="8" width="13.42578125" style="40" customWidth="1"/>
    <col min="9" max="9" width="12.42578125" style="40" customWidth="1"/>
    <col min="10" max="10" width="15.7109375" style="40" customWidth="1"/>
    <col min="11" max="11" width="17.42578125" style="40" customWidth="1"/>
    <col min="12" max="12" width="16.42578125" style="40" customWidth="1"/>
    <col min="13" max="13" width="10.85546875" style="40" customWidth="1"/>
    <col min="14" max="14" width="18.42578125" style="40" customWidth="1"/>
    <col min="15" max="15" width="12.85546875" style="40" customWidth="1"/>
    <col min="16" max="16" width="13.42578125" style="40" customWidth="1"/>
    <col min="17" max="16384" width="9.140625" style="40"/>
  </cols>
  <sheetData>
    <row r="1" spans="1:16" ht="69.75" customHeight="1" x14ac:dyDescent="0.3">
      <c r="A1" s="133" t="s">
        <v>125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6" ht="2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32" t="s">
        <v>52</v>
      </c>
      <c r="P2" s="132"/>
    </row>
    <row r="3" spans="1:16" ht="36.75" customHeight="1" x14ac:dyDescent="0.3">
      <c r="A3" s="141" t="s">
        <v>53</v>
      </c>
      <c r="B3" s="136"/>
      <c r="C3" s="136"/>
      <c r="D3" s="136"/>
      <c r="E3" s="136"/>
      <c r="F3" s="136"/>
      <c r="G3" s="136"/>
      <c r="H3" s="134" t="s">
        <v>54</v>
      </c>
      <c r="I3" s="136" t="s">
        <v>55</v>
      </c>
      <c r="J3" s="136"/>
      <c r="K3" s="136"/>
      <c r="L3" s="136"/>
      <c r="M3" s="136"/>
      <c r="N3" s="136"/>
      <c r="O3" s="136"/>
      <c r="P3" s="170" t="s">
        <v>54</v>
      </c>
    </row>
    <row r="4" spans="1:16" ht="81.75" thickBot="1" x14ac:dyDescent="0.35">
      <c r="A4" s="101" t="s">
        <v>10</v>
      </c>
      <c r="B4" s="102" t="s">
        <v>56</v>
      </c>
      <c r="C4" s="102" t="s">
        <v>57</v>
      </c>
      <c r="D4" s="102" t="s">
        <v>58</v>
      </c>
      <c r="E4" s="102" t="s">
        <v>59</v>
      </c>
      <c r="F4" s="102" t="s">
        <v>73</v>
      </c>
      <c r="G4" s="102" t="s">
        <v>60</v>
      </c>
      <c r="H4" s="169"/>
      <c r="I4" s="102" t="s">
        <v>10</v>
      </c>
      <c r="J4" s="102" t="s">
        <v>56</v>
      </c>
      <c r="K4" s="102" t="s">
        <v>57</v>
      </c>
      <c r="L4" s="102" t="s">
        <v>58</v>
      </c>
      <c r="M4" s="102" t="s">
        <v>59</v>
      </c>
      <c r="N4" s="102" t="s">
        <v>73</v>
      </c>
      <c r="O4" s="102" t="s">
        <v>60</v>
      </c>
      <c r="P4" s="177"/>
    </row>
    <row r="5" spans="1:16" ht="20.25" customHeight="1" thickBot="1" x14ac:dyDescent="0.35">
      <c r="A5" s="80">
        <v>1</v>
      </c>
      <c r="B5" s="81">
        <v>2</v>
      </c>
      <c r="C5" s="81">
        <v>3</v>
      </c>
      <c r="D5" s="81">
        <v>4</v>
      </c>
      <c r="E5" s="81">
        <v>5</v>
      </c>
      <c r="F5" s="81">
        <v>6</v>
      </c>
      <c r="G5" s="81">
        <v>7</v>
      </c>
      <c r="H5" s="81">
        <v>8</v>
      </c>
      <c r="I5" s="81">
        <v>9</v>
      </c>
      <c r="J5" s="81">
        <v>10</v>
      </c>
      <c r="K5" s="81">
        <v>11</v>
      </c>
      <c r="L5" s="81">
        <v>12</v>
      </c>
      <c r="M5" s="81">
        <v>13</v>
      </c>
      <c r="N5" s="81">
        <v>14</v>
      </c>
      <c r="O5" s="81">
        <v>15</v>
      </c>
      <c r="P5" s="82">
        <v>16</v>
      </c>
    </row>
    <row r="6" spans="1:16" ht="39.75" customHeight="1" thickBot="1" x14ac:dyDescent="0.35">
      <c r="A6" s="103">
        <f>SUM(B6:G6)</f>
        <v>36</v>
      </c>
      <c r="B6" s="104">
        <v>28</v>
      </c>
      <c r="C6" s="104">
        <v>5</v>
      </c>
      <c r="D6" s="104">
        <v>0</v>
      </c>
      <c r="E6" s="104">
        <v>1</v>
      </c>
      <c r="F6" s="104">
        <v>0</v>
      </c>
      <c r="G6" s="104">
        <v>2</v>
      </c>
      <c r="H6" s="104">
        <v>0</v>
      </c>
      <c r="I6" s="105">
        <f>SUM(J6:O6)</f>
        <v>646</v>
      </c>
      <c r="J6" s="104">
        <v>500</v>
      </c>
      <c r="K6" s="104">
        <v>119</v>
      </c>
      <c r="L6" s="104">
        <v>3</v>
      </c>
      <c r="M6" s="104">
        <v>4</v>
      </c>
      <c r="N6" s="104">
        <v>3</v>
      </c>
      <c r="O6" s="104">
        <v>17</v>
      </c>
      <c r="P6" s="106">
        <v>0</v>
      </c>
    </row>
    <row r="7" spans="1:16" ht="63" customHeight="1" x14ac:dyDescent="0.3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6" s="2" customFormat="1" ht="24" customHeight="1" x14ac:dyDescent="0.2">
      <c r="B8" s="14"/>
    </row>
  </sheetData>
  <sheetProtection algorithmName="SHA-512" hashValue="h6ocOX/YHgTqR9yHRQH2tk+NiBwLx6WkKZEHOITtbK7mcR2ALVtwSI2dBhrkMWKl4rp47VjYLHEIDesXAG1RPw==" saltValue="OFQs0w5f3wGAfhZujUfF7Q==" spinCount="100000" sheet="1" objects="1" scenarios="1"/>
  <mergeCells count="6">
    <mergeCell ref="A1:P1"/>
    <mergeCell ref="A3:G3"/>
    <mergeCell ref="H3:H4"/>
    <mergeCell ref="P3:P4"/>
    <mergeCell ref="I3:O3"/>
    <mergeCell ref="O2:P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61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00"/>
    <pageSetUpPr fitToPage="1"/>
  </sheetPr>
  <dimension ref="A1:P12"/>
  <sheetViews>
    <sheetView view="pageBreakPreview" topLeftCell="A7" zoomScale="120" zoomScaleNormal="100" zoomScaleSheetLayoutView="120" workbookViewId="0">
      <selection sqref="A1:N1"/>
    </sheetView>
  </sheetViews>
  <sheetFormatPr defaultColWidth="9.140625" defaultRowHeight="20.25" x14ac:dyDescent="0.3"/>
  <cols>
    <col min="1" max="14" width="11.42578125" style="40" customWidth="1"/>
    <col min="15" max="16384" width="9.140625" style="40"/>
  </cols>
  <sheetData>
    <row r="1" spans="1:16" ht="131.25" customHeight="1" x14ac:dyDescent="0.3">
      <c r="A1" s="178" t="s">
        <v>126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80"/>
    </row>
    <row r="2" spans="1:16" ht="19.5" customHeight="1" thickBot="1" x14ac:dyDescent="0.35">
      <c r="A2" s="95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32" t="s">
        <v>61</v>
      </c>
      <c r="N2" s="181"/>
    </row>
    <row r="3" spans="1:16" x14ac:dyDescent="0.3">
      <c r="A3" s="141" t="s">
        <v>62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7"/>
    </row>
    <row r="4" spans="1:16" ht="18.75" customHeight="1" x14ac:dyDescent="0.3">
      <c r="A4" s="142" t="s">
        <v>63</v>
      </c>
      <c r="B4" s="139"/>
      <c r="C4" s="139"/>
      <c r="D4" s="139"/>
      <c r="E4" s="139"/>
      <c r="F4" s="139"/>
      <c r="G4" s="139"/>
      <c r="H4" s="139"/>
      <c r="I4" s="135" t="s">
        <v>76</v>
      </c>
      <c r="J4" s="135"/>
      <c r="K4" s="135" t="s">
        <v>64</v>
      </c>
      <c r="L4" s="135"/>
      <c r="M4" s="139" t="s">
        <v>10</v>
      </c>
      <c r="N4" s="174"/>
    </row>
    <row r="5" spans="1:16" ht="60.75" customHeight="1" x14ac:dyDescent="0.3">
      <c r="A5" s="142" t="s">
        <v>65</v>
      </c>
      <c r="B5" s="139"/>
      <c r="C5" s="139" t="s">
        <v>66</v>
      </c>
      <c r="D5" s="139"/>
      <c r="E5" s="135" t="s">
        <v>67</v>
      </c>
      <c r="F5" s="135"/>
      <c r="G5" s="139" t="s">
        <v>10</v>
      </c>
      <c r="H5" s="139"/>
      <c r="I5" s="135"/>
      <c r="J5" s="135"/>
      <c r="K5" s="135"/>
      <c r="L5" s="135"/>
      <c r="M5" s="139"/>
      <c r="N5" s="174"/>
    </row>
    <row r="6" spans="1:16" s="5" customFormat="1" x14ac:dyDescent="0.2">
      <c r="A6" s="96" t="s">
        <v>95</v>
      </c>
      <c r="B6" s="8" t="s">
        <v>119</v>
      </c>
      <c r="C6" s="8" t="s">
        <v>95</v>
      </c>
      <c r="D6" s="8" t="s">
        <v>119</v>
      </c>
      <c r="E6" s="8" t="s">
        <v>95</v>
      </c>
      <c r="F6" s="8" t="s">
        <v>119</v>
      </c>
      <c r="G6" s="8" t="s">
        <v>95</v>
      </c>
      <c r="H6" s="8" t="s">
        <v>119</v>
      </c>
      <c r="I6" s="8" t="s">
        <v>95</v>
      </c>
      <c r="J6" s="8" t="s">
        <v>119</v>
      </c>
      <c r="K6" s="8" t="s">
        <v>95</v>
      </c>
      <c r="L6" s="8" t="s">
        <v>119</v>
      </c>
      <c r="M6" s="8" t="s">
        <v>95</v>
      </c>
      <c r="N6" s="97" t="s">
        <v>119</v>
      </c>
    </row>
    <row r="7" spans="1:16" x14ac:dyDescent="0.3">
      <c r="A7" s="96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97">
        <v>14</v>
      </c>
    </row>
    <row r="8" spans="1:16" ht="23.25" customHeight="1" thickBot="1" x14ac:dyDescent="0.35">
      <c r="A8" s="98">
        <v>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99">
        <f>A8+C8+E8</f>
        <v>0</v>
      </c>
      <c r="H8" s="99">
        <f>B8+D8+F8</f>
        <v>0</v>
      </c>
      <c r="I8" s="19">
        <v>0</v>
      </c>
      <c r="J8" s="19">
        <v>0</v>
      </c>
      <c r="K8" s="19">
        <v>0</v>
      </c>
      <c r="L8" s="19">
        <v>0</v>
      </c>
      <c r="M8" s="99">
        <f>G8+I8+K8</f>
        <v>0</v>
      </c>
      <c r="N8" s="99">
        <f>H8+J8+L8</f>
        <v>0</v>
      </c>
    </row>
    <row r="9" spans="1:16" ht="16.5" customHeight="1" x14ac:dyDescent="0.3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</row>
    <row r="10" spans="1:16" ht="16.5" customHeight="1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</row>
    <row r="11" spans="1:16" s="2" customFormat="1" ht="24" customHeight="1" x14ac:dyDescent="0.2">
      <c r="B11" s="14"/>
    </row>
    <row r="12" spans="1:16" x14ac:dyDescent="0.3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</row>
  </sheetData>
  <sheetProtection algorithmName="SHA-512" hashValue="uDU7A1lHo6pPPoB04v0wGw1bcjWvDiCMuXhDCyygEFVNEB26rGuyKdiB2dSA0qJ5BFxAEk2pyYdno/QzRnpZcA==" saltValue="H5d3hImdmxazP025zZJalg==" spinCount="100000" sheet="1" objects="1" scenarios="1"/>
  <mergeCells count="11">
    <mergeCell ref="G5:H5"/>
    <mergeCell ref="A1:N1"/>
    <mergeCell ref="A3:N3"/>
    <mergeCell ref="A4:H4"/>
    <mergeCell ref="I4:J5"/>
    <mergeCell ref="K4:L5"/>
    <mergeCell ref="M4:N5"/>
    <mergeCell ref="A5:B5"/>
    <mergeCell ref="C5:D5"/>
    <mergeCell ref="E5:F5"/>
    <mergeCell ref="M2:N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1 жадвал</vt:lpstr>
      <vt:lpstr>2 жадвал</vt:lpstr>
      <vt:lpstr>3 жадвал</vt:lpstr>
      <vt:lpstr>4 жадвал</vt:lpstr>
      <vt:lpstr>5 жадвал</vt:lpstr>
      <vt:lpstr>6 жадвал</vt:lpstr>
      <vt:lpstr>7 жадвал</vt:lpstr>
      <vt:lpstr>'1 жадвал'!Область_печати</vt:lpstr>
      <vt:lpstr>'2 жадвал'!Область_печати</vt:lpstr>
      <vt:lpstr>'3 жадвал'!Область_печати</vt:lpstr>
      <vt:lpstr>'4 жадвал'!Область_печати</vt:lpstr>
      <vt:lpstr>'5 жадвал'!Область_печати</vt:lpstr>
      <vt:lpstr>'6 жадвал'!Область_печати</vt:lpstr>
      <vt:lpstr>'7 жадвал'!Область_печати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Xoliqov Nozimxon Nodirxonovich</dc:creator>
  <cp:lastModifiedBy>PC</cp:lastModifiedBy>
  <cp:lastPrinted>2026-07-01T06:27:39Z</cp:lastPrinted>
  <dcterms:created xsi:type="dcterms:W3CDTF">2018-07-02T07:03:44Z</dcterms:created>
  <dcterms:modified xsi:type="dcterms:W3CDTF">2026-07-08T13:24:07Z</dcterms:modified>
</cp:coreProperties>
</file>